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fileSharing readOnlyRecommended="1"/>
  <workbookPr filterPrivacy="1"/>
  <xr:revisionPtr revIDLastSave="0" documentId="8_{52E22E2F-BA19-4D32-A12C-4779CC5BA1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tal per grupp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10" i="6" l="1"/>
  <c r="BF10" i="6" s="1"/>
  <c r="BG10" i="6" s="1"/>
  <c r="BC11" i="6"/>
  <c r="BF11" i="6" s="1"/>
  <c r="BG11" i="6" s="1"/>
  <c r="BC12" i="6"/>
  <c r="BF12" i="6" s="1"/>
  <c r="BG12" i="6" s="1"/>
  <c r="BC13" i="6"/>
  <c r="BF13" i="6" s="1"/>
  <c r="BG13" i="6" s="1"/>
  <c r="BC14" i="6"/>
  <c r="BF14" i="6" s="1"/>
  <c r="BG14" i="6" s="1"/>
  <c r="BC15" i="6"/>
  <c r="BF15" i="6" s="1"/>
  <c r="BG15" i="6" s="1"/>
  <c r="BC16" i="6"/>
  <c r="BF16" i="6" s="1"/>
  <c r="BG16" i="6" s="1"/>
  <c r="BC17" i="6"/>
  <c r="BF17" i="6" s="1"/>
  <c r="BG17" i="6" s="1"/>
  <c r="BC18" i="6"/>
  <c r="BF18" i="6" s="1"/>
  <c r="BG18" i="6" s="1"/>
  <c r="BC19" i="6"/>
  <c r="BF19" i="6" s="1"/>
  <c r="BG19" i="6" s="1"/>
  <c r="BC20" i="6"/>
  <c r="BF20" i="6" s="1"/>
  <c r="BG20" i="6" s="1"/>
  <c r="BC21" i="6"/>
  <c r="BF21" i="6" s="1"/>
  <c r="BG21" i="6" s="1"/>
  <c r="BC22" i="6"/>
  <c r="BF22" i="6" s="1"/>
  <c r="BG22" i="6" s="1"/>
  <c r="BC23" i="6"/>
  <c r="BF23" i="6" s="1"/>
  <c r="BG23" i="6" s="1"/>
  <c r="BC24" i="6"/>
  <c r="BC9" i="6"/>
  <c r="BF9" i="6" s="1"/>
  <c r="BG9" i="6" s="1"/>
  <c r="AQ10" i="6"/>
  <c r="AT10" i="6" s="1"/>
  <c r="AV10" i="6" s="1"/>
  <c r="AQ11" i="6"/>
  <c r="AT11" i="6" s="1"/>
  <c r="AV11" i="6" s="1"/>
  <c r="AQ12" i="6"/>
  <c r="AT12" i="6" s="1"/>
  <c r="AV12" i="6" s="1"/>
  <c r="AQ13" i="6"/>
  <c r="AT13" i="6" s="1"/>
  <c r="AV13" i="6" s="1"/>
  <c r="AQ14" i="6"/>
  <c r="AT14" i="6" s="1"/>
  <c r="AV14" i="6" s="1"/>
  <c r="AQ15" i="6"/>
  <c r="AT15" i="6" s="1"/>
  <c r="AV15" i="6" s="1"/>
  <c r="AQ16" i="6"/>
  <c r="AT16" i="6" s="1"/>
  <c r="AV16" i="6" s="1"/>
  <c r="AQ17" i="6"/>
  <c r="AT17" i="6" s="1"/>
  <c r="AV17" i="6" s="1"/>
  <c r="AQ18" i="6"/>
  <c r="AT18" i="6" s="1"/>
  <c r="AV18" i="6" s="1"/>
  <c r="AQ19" i="6"/>
  <c r="AT19" i="6" s="1"/>
  <c r="AV19" i="6" s="1"/>
  <c r="AQ20" i="6"/>
  <c r="AT20" i="6" s="1"/>
  <c r="AV20" i="6" s="1"/>
  <c r="AQ21" i="6"/>
  <c r="AT21" i="6" s="1"/>
  <c r="AV21" i="6" s="1"/>
  <c r="AQ22" i="6"/>
  <c r="AT22" i="6" s="1"/>
  <c r="AV22" i="6" s="1"/>
  <c r="AQ23" i="6"/>
  <c r="AT23" i="6" s="1"/>
  <c r="AV23" i="6" s="1"/>
  <c r="AQ24" i="6"/>
  <c r="AQ9" i="6"/>
  <c r="AT9" i="6" s="1"/>
  <c r="AV9" i="6" s="1"/>
  <c r="D10" i="6"/>
  <c r="G10" i="6" s="1"/>
  <c r="I10" i="6" s="1"/>
  <c r="D11" i="6"/>
  <c r="G11" i="6" s="1"/>
  <c r="I11" i="6" s="1"/>
  <c r="D12" i="6"/>
  <c r="G12" i="6" s="1"/>
  <c r="I12" i="6" s="1"/>
  <c r="D13" i="6"/>
  <c r="G13" i="6" s="1"/>
  <c r="I13" i="6" s="1"/>
  <c r="D14" i="6"/>
  <c r="G14" i="6" s="1"/>
  <c r="I14" i="6" s="1"/>
  <c r="D15" i="6"/>
  <c r="G15" i="6" s="1"/>
  <c r="I15" i="6" s="1"/>
  <c r="D16" i="6"/>
  <c r="G16" i="6" s="1"/>
  <c r="I16" i="6" s="1"/>
  <c r="D17" i="6"/>
  <c r="G17" i="6" s="1"/>
  <c r="I17" i="6" s="1"/>
  <c r="D18" i="6"/>
  <c r="G18" i="6" s="1"/>
  <c r="I18" i="6" s="1"/>
  <c r="D19" i="6"/>
  <c r="G19" i="6" s="1"/>
  <c r="I19" i="6" s="1"/>
  <c r="D20" i="6"/>
  <c r="G20" i="6" s="1"/>
  <c r="I20" i="6" s="1"/>
  <c r="D21" i="6"/>
  <c r="G21" i="6" s="1"/>
  <c r="I21" i="6" s="1"/>
  <c r="D22" i="6"/>
  <c r="G22" i="6" s="1"/>
  <c r="I22" i="6" s="1"/>
  <c r="D23" i="6"/>
  <c r="G23" i="6" s="1"/>
  <c r="I23" i="6" s="1"/>
  <c r="D24" i="6"/>
  <c r="D9" i="6"/>
  <c r="G9" i="6" s="1"/>
  <c r="I9" i="6" s="1"/>
  <c r="AE10" i="6"/>
  <c r="AH10" i="6" s="1"/>
  <c r="AI10" i="6" s="1"/>
  <c r="AE11" i="6"/>
  <c r="AH11" i="6" s="1"/>
  <c r="AI11" i="6" s="1"/>
  <c r="AE12" i="6"/>
  <c r="AH12" i="6" s="1"/>
  <c r="AI12" i="6" s="1"/>
  <c r="AE13" i="6"/>
  <c r="AH13" i="6" s="1"/>
  <c r="AI13" i="6" s="1"/>
  <c r="AE14" i="6"/>
  <c r="AH14" i="6" s="1"/>
  <c r="AI14" i="6" s="1"/>
  <c r="AE15" i="6"/>
  <c r="AH15" i="6" s="1"/>
  <c r="AI15" i="6" s="1"/>
  <c r="AE16" i="6"/>
  <c r="AH16" i="6" s="1"/>
  <c r="AI16" i="6" s="1"/>
  <c r="AE17" i="6"/>
  <c r="AH17" i="6" s="1"/>
  <c r="AI17" i="6" s="1"/>
  <c r="AE18" i="6"/>
  <c r="AH18" i="6" s="1"/>
  <c r="AI18" i="6" s="1"/>
  <c r="AE19" i="6"/>
  <c r="AH19" i="6" s="1"/>
  <c r="AI19" i="6" s="1"/>
  <c r="AE20" i="6"/>
  <c r="AH20" i="6" s="1"/>
  <c r="AI20" i="6" s="1"/>
  <c r="AE21" i="6"/>
  <c r="AH21" i="6" s="1"/>
  <c r="AI21" i="6" s="1"/>
  <c r="AE22" i="6"/>
  <c r="AH22" i="6" s="1"/>
  <c r="AI22" i="6" s="1"/>
  <c r="AE23" i="6"/>
  <c r="AH23" i="6" s="1"/>
  <c r="AI23" i="6" s="1"/>
  <c r="AE9" i="6"/>
  <c r="AH9" i="6" s="1"/>
  <c r="AI9" i="6" s="1"/>
  <c r="BA23" i="6"/>
  <c r="AP23" i="6"/>
  <c r="AO23" i="6"/>
  <c r="AB23" i="6"/>
  <c r="M23" i="6"/>
  <c r="Q23" i="6" s="1"/>
  <c r="T23" i="6" s="1"/>
  <c r="C23" i="6"/>
  <c r="M22" i="6"/>
  <c r="O22" i="6" s="1"/>
  <c r="BB21" i="6"/>
  <c r="BA21" i="6"/>
  <c r="AP21" i="6"/>
  <c r="AO21" i="6"/>
  <c r="AC21" i="6"/>
  <c r="AB21" i="6"/>
  <c r="M21" i="6"/>
  <c r="Q21" i="6" s="1"/>
  <c r="T21" i="6" s="1"/>
  <c r="P20" i="6"/>
  <c r="M20" i="6"/>
  <c r="O20" i="6" s="1"/>
  <c r="BB19" i="6"/>
  <c r="BA19" i="6"/>
  <c r="AP19" i="6"/>
  <c r="AO19" i="6"/>
  <c r="AC19" i="6"/>
  <c r="AB19" i="6"/>
  <c r="P19" i="6"/>
  <c r="M19" i="6"/>
  <c r="Q19" i="6" s="1"/>
  <c r="T19" i="6" s="1"/>
  <c r="P18" i="6"/>
  <c r="M18" i="6"/>
  <c r="Q18" i="6" s="1"/>
  <c r="T18" i="6" s="1"/>
  <c r="BB17" i="6"/>
  <c r="BA17" i="6"/>
  <c r="AP17" i="6"/>
  <c r="AO17" i="6"/>
  <c r="AC17" i="6"/>
  <c r="AB17" i="6"/>
  <c r="M17" i="6"/>
  <c r="Q17" i="6" s="1"/>
  <c r="T17" i="6" s="1"/>
  <c r="M16" i="6"/>
  <c r="O16" i="6" s="1"/>
  <c r="BB15" i="6"/>
  <c r="BA15" i="6"/>
  <c r="AP15" i="6"/>
  <c r="AO15" i="6"/>
  <c r="AB15" i="6"/>
  <c r="M15" i="6"/>
  <c r="O15" i="6" s="1"/>
  <c r="M14" i="6"/>
  <c r="O14" i="6" s="1"/>
  <c r="BB13" i="6"/>
  <c r="BA13" i="6"/>
  <c r="AP13" i="6"/>
  <c r="AO13" i="6"/>
  <c r="AB13" i="6"/>
  <c r="M13" i="6"/>
  <c r="O13" i="6" s="1"/>
  <c r="M12" i="6"/>
  <c r="O12" i="6" s="1"/>
  <c r="BA11" i="6"/>
  <c r="AO11" i="6"/>
  <c r="AB11" i="6"/>
  <c r="M11" i="6"/>
  <c r="Q11" i="6" s="1"/>
  <c r="T11" i="6" s="1"/>
  <c r="M10" i="6"/>
  <c r="Q10" i="6" s="1"/>
  <c r="T10" i="6" s="1"/>
  <c r="BA9" i="6"/>
  <c r="AO9" i="6"/>
  <c r="AB9" i="6"/>
  <c r="M9" i="6"/>
  <c r="Q9" i="6" s="1"/>
  <c r="T9" i="6" s="1"/>
  <c r="AP25" i="6" l="1"/>
  <c r="BB25" i="6"/>
  <c r="V9" i="6"/>
  <c r="V21" i="6"/>
  <c r="V17" i="6"/>
  <c r="V23" i="6"/>
  <c r="V19" i="6"/>
  <c r="V11" i="6"/>
  <c r="V18" i="6"/>
  <c r="V10" i="6"/>
  <c r="Q22" i="6"/>
  <c r="T22" i="6" s="1"/>
  <c r="V22" i="6" s="1"/>
  <c r="Q16" i="6"/>
  <c r="T16" i="6" s="1"/>
  <c r="V16" i="6" s="1"/>
  <c r="Q15" i="6"/>
  <c r="T15" i="6" s="1"/>
  <c r="V15" i="6" s="1"/>
  <c r="Q14" i="6"/>
  <c r="T14" i="6" s="1"/>
  <c r="V14" i="6" s="1"/>
  <c r="Q13" i="6"/>
  <c r="T13" i="6" s="1"/>
  <c r="V13" i="6" s="1"/>
  <c r="Q20" i="6"/>
  <c r="T20" i="6" s="1"/>
  <c r="V20" i="6" s="1"/>
  <c r="Q12" i="6"/>
  <c r="T12" i="6" s="1"/>
  <c r="V12" i="6" s="1"/>
  <c r="O11" i="6"/>
  <c r="O17" i="6"/>
  <c r="O19" i="6"/>
  <c r="O9" i="6"/>
  <c r="O21" i="6"/>
  <c r="O10" i="6"/>
  <c r="O18" i="6"/>
  <c r="O23" i="6"/>
</calcChain>
</file>

<file path=xl/sharedStrings.xml><?xml version="1.0" encoding="utf-8"?>
<sst xmlns="http://schemas.openxmlformats.org/spreadsheetml/2006/main" count="115" uniqueCount="37">
  <si>
    <t>Grundlön</t>
  </si>
  <si>
    <t>6 SKIFT</t>
  </si>
  <si>
    <t>M-lön</t>
  </si>
  <si>
    <t>Kr/mån</t>
  </si>
  <si>
    <t>inkl.ob</t>
  </si>
  <si>
    <t>Grupp 1</t>
  </si>
  <si>
    <t>Grupp 2</t>
  </si>
  <si>
    <t>Grupp 3</t>
  </si>
  <si>
    <t>Grupp 4</t>
  </si>
  <si>
    <t>Grupp 5</t>
  </si>
  <si>
    <t>Grupp 6</t>
  </si>
  <si>
    <t>Grupp 7</t>
  </si>
  <si>
    <t>Grupp 8</t>
  </si>
  <si>
    <t>5 SKIFT</t>
  </si>
  <si>
    <t>2 SKIFT</t>
  </si>
  <si>
    <t>Grupp 1,5</t>
  </si>
  <si>
    <t>Grupp 2,5</t>
  </si>
  <si>
    <t>Grupp 3,5</t>
  </si>
  <si>
    <t>Grupp 4,5</t>
  </si>
  <si>
    <t>Grupp 5,5</t>
  </si>
  <si>
    <t>Grupp 6,5</t>
  </si>
  <si>
    <t>Grupp 7,5</t>
  </si>
  <si>
    <t>Löner 1 nov 2020</t>
  </si>
  <si>
    <t>Löner 1 nov 2020, Verkstd skift</t>
  </si>
  <si>
    <t>Löner 1 nov 2020, 2-skift</t>
  </si>
  <si>
    <t>Löner 1 nov 2020, 5-skift</t>
  </si>
  <si>
    <t>Löner 1 nov 2020, 6-skift</t>
  </si>
  <si>
    <t>dagtid</t>
  </si>
  <si>
    <t>VERKS Skift</t>
  </si>
  <si>
    <t xml:space="preserve">Antal </t>
  </si>
  <si>
    <t>Ob/mån</t>
  </si>
  <si>
    <t>Antalet anställda</t>
  </si>
  <si>
    <t>Höjning med 2,49%</t>
  </si>
  <si>
    <t>ÅRD</t>
  </si>
  <si>
    <t>DT</t>
  </si>
  <si>
    <t>Ny Lön</t>
  </si>
  <si>
    <t>Tot. Höjn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</si>
</sst>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11"/>
      <color rgb="FF000000"/>
      <name val="Calibri"/>
      <family val="2"/>
    </font>
    <font>
      <i/>
      <u/>
      <sz val="10"/>
      <color rgb="FF44546A"/>
      <name val="Arial"/>
      <family val="2"/>
    </font>
    <font>
      <b/>
      <u/>
      <sz val="10"/>
      <color rgb="FF44546A"/>
      <name val="Arial"/>
      <family val="2"/>
    </font>
    <font>
      <b/>
      <i/>
      <u/>
      <sz val="10"/>
      <color rgb="FF44546A"/>
      <name val="Arial"/>
      <family val="2"/>
    </font>
    <font>
      <b/>
      <sz val="10"/>
      <color rgb="FF44546A"/>
      <name val="Arial"/>
      <family val="2"/>
    </font>
    <font>
      <sz val="11"/>
      <color rgb="FF000000"/>
      <name val="Calibri"/>
      <family val="2"/>
    </font>
    <font>
      <sz val="8"/>
      <color rgb="FF44546A"/>
      <name val="Arial"/>
      <family val="2"/>
    </font>
    <font>
      <b/>
      <sz val="8"/>
      <color rgb="FF44546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Protection="1">
      <protection locked="0"/>
    </xf>
    <xf numFmtId="0" fontId="7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3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3" fontId="0" fillId="5" borderId="1" xfId="0" applyNumberFormat="1" applyFill="1" applyBorder="1" applyAlignment="1">
      <alignment horizont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vertical="center"/>
    </xf>
    <xf numFmtId="0" fontId="0" fillId="0" borderId="5" xfId="0" applyBorder="1"/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0" fontId="0" fillId="0" borderId="0" xfId="0" applyNumberFormat="1"/>
    <xf numFmtId="0" fontId="0" fillId="0" borderId="0" xfId="0" applyAlignment="1">
      <alignment vertical="center" wrapText="1"/>
    </xf>
    <xf numFmtId="0" fontId="0" fillId="6" borderId="0" xfId="0" applyFill="1"/>
    <xf numFmtId="0" fontId="0" fillId="3" borderId="0" xfId="0" applyFill="1" applyAlignment="1">
      <alignment wrapText="1"/>
    </xf>
    <xf numFmtId="0" fontId="0" fillId="3" borderId="0" xfId="0" applyFill="1"/>
    <xf numFmtId="0" fontId="0" fillId="0" borderId="0" xfId="0"/>
    <xf numFmtId="0" fontId="0" fillId="7" borderId="0" xfId="0" applyFill="1"/>
    <xf numFmtId="0" fontId="0" fillId="0" borderId="0" xfId="0"/>
    <xf numFmtId="0" fontId="0" fillId="5" borderId="0" xfId="0" applyFill="1"/>
    <xf numFmtId="3" fontId="0" fillId="5" borderId="0" xfId="0" applyNumberFormat="1" applyFill="1"/>
    <xf numFmtId="1" fontId="0" fillId="5" borderId="1" xfId="0" applyNumberFormat="1" applyFill="1" applyBorder="1"/>
    <xf numFmtId="0" fontId="0" fillId="3" borderId="0" xfId="0" applyFill="1" applyAlignment="1">
      <alignment horizontal="center"/>
    </xf>
    <xf numFmtId="1" fontId="0" fillId="5" borderId="0" xfId="0" applyNumberFormat="1" applyFill="1" applyBorder="1"/>
    <xf numFmtId="3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1" fontId="0" fillId="5" borderId="1" xfId="0" applyNumberFormat="1" applyFill="1" applyBorder="1" applyAlignment="1">
      <alignment horizontal="center"/>
    </xf>
    <xf numFmtId="3" fontId="0" fillId="6" borderId="0" xfId="0" applyNumberFormat="1" applyFill="1" applyAlignment="1">
      <alignment horizontal="center"/>
    </xf>
    <xf numFmtId="3" fontId="0" fillId="7" borderId="0" xfId="0" applyNumberFormat="1" applyFill="1" applyAlignment="1">
      <alignment horizont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BJ52"/>
  <sheetViews>
    <sheetView tabSelected="1" zoomScale="90" zoomScaleNormal="90" workbookViewId="0">
      <selection activeCell="AV35" sqref="AV35"/>
    </sheetView>
  </sheetViews>
  <sheetFormatPr defaultColWidth="8.7265625" defaultRowHeight="14.5" x14ac:dyDescent="0.35"/>
  <cols>
    <col min="1" max="1" width="9.26953125" customWidth="1"/>
    <col min="2" max="2" width="8" customWidth="1"/>
    <col min="3" max="3" width="6.26953125" hidden="1" customWidth="1"/>
    <col min="4" max="4" width="10.7265625" hidden="1" customWidth="1"/>
    <col min="5" max="6" width="8.81640625" hidden="1" customWidth="1"/>
    <col min="7" max="7" width="10.7265625" customWidth="1"/>
    <col min="8" max="8" width="10" style="39" hidden="1" customWidth="1"/>
    <col min="9" max="9" width="10.54296875" customWidth="1"/>
    <col min="10" max="10" width="3.1796875" hidden="1" customWidth="1"/>
    <col min="11" max="11" width="10.7265625" style="39" customWidth="1"/>
    <col min="12" max="13" width="9.26953125" customWidth="1"/>
    <col min="14" max="14" width="13.453125" customWidth="1"/>
    <col min="15" max="15" width="8.7265625" hidden="1" customWidth="1"/>
    <col min="16" max="16" width="6.453125" hidden="1" customWidth="1"/>
    <col min="17" max="17" width="10.81640625" hidden="1" customWidth="1"/>
    <col min="18" max="18" width="8.54296875" hidden="1" customWidth="1"/>
    <col min="19" max="19" width="8.7265625" hidden="1" customWidth="1"/>
    <col min="20" max="20" width="10.7265625" hidden="1" customWidth="1"/>
    <col min="21" max="21" width="13" style="39" hidden="1" customWidth="1"/>
    <col min="22" max="22" width="10.7265625" style="37" customWidth="1"/>
    <col min="23" max="23" width="3" hidden="1" customWidth="1"/>
    <col min="24" max="24" width="10.7265625" style="39" customWidth="1"/>
    <col min="25" max="27" width="9.7265625" customWidth="1"/>
    <col min="28" max="28" width="8.7265625" hidden="1" customWidth="1"/>
    <col min="29" max="29" width="5.453125" hidden="1" customWidth="1"/>
    <col min="30" max="30" width="3.7265625" hidden="1" customWidth="1"/>
    <col min="31" max="31" width="10.54296875" hidden="1" customWidth="1"/>
    <col min="32" max="33" width="8.7265625" hidden="1" customWidth="1"/>
    <col min="34" max="34" width="10.81640625" hidden="1" customWidth="1"/>
    <col min="35" max="35" width="10.81640625" style="37" customWidth="1"/>
    <col min="36" max="36" width="10.26953125" style="39" customWidth="1"/>
    <col min="37" max="37" width="3.1796875" hidden="1" customWidth="1"/>
    <col min="41" max="41" width="8.7265625" hidden="1" customWidth="1"/>
    <col min="42" max="42" width="6.1796875" hidden="1" customWidth="1"/>
    <col min="43" max="43" width="10.54296875" hidden="1" customWidth="1"/>
    <col min="44" max="45" width="8.54296875" hidden="1" customWidth="1"/>
    <col min="46" max="46" width="10.7265625" hidden="1" customWidth="1"/>
    <col min="47" max="47" width="2.7265625" hidden="1" customWidth="1"/>
    <col min="48" max="48" width="10.54296875" customWidth="1"/>
    <col min="49" max="49" width="9.26953125" style="39" customWidth="1"/>
    <col min="53" max="53" width="8.81640625" hidden="1" customWidth="1"/>
    <col min="54" max="54" width="5.7265625" hidden="1" customWidth="1"/>
    <col min="55" max="55" width="10.81640625" hidden="1" customWidth="1"/>
    <col min="56" max="56" width="8.7265625" hidden="1" customWidth="1"/>
    <col min="57" max="57" width="8.54296875" hidden="1" customWidth="1"/>
    <col min="58" max="58" width="11" hidden="1" customWidth="1"/>
    <col min="59" max="59" width="10.54296875" customWidth="1"/>
  </cols>
  <sheetData>
    <row r="1" spans="1:59" x14ac:dyDescent="0.35">
      <c r="A1" s="53" t="s">
        <v>22</v>
      </c>
      <c r="B1" s="53"/>
      <c r="L1" s="6"/>
      <c r="M1" s="1" t="s">
        <v>23</v>
      </c>
      <c r="Y1" s="1" t="s">
        <v>24</v>
      </c>
      <c r="AL1" s="1" t="s">
        <v>25</v>
      </c>
      <c r="AX1" s="1" t="s">
        <v>26</v>
      </c>
    </row>
    <row r="2" spans="1:59" x14ac:dyDescent="0.35">
      <c r="A2" s="53" t="s">
        <v>27</v>
      </c>
      <c r="B2" s="53"/>
      <c r="L2" s="6"/>
      <c r="M2" s="6"/>
      <c r="N2" s="6"/>
      <c r="O2" s="6"/>
      <c r="P2" s="6"/>
      <c r="Q2" s="6"/>
      <c r="R2" s="6"/>
    </row>
    <row r="3" spans="1:59" ht="15" thickBot="1" x14ac:dyDescent="0.4">
      <c r="L3" s="6"/>
      <c r="M3" s="6"/>
      <c r="N3" s="6"/>
      <c r="O3" s="6"/>
      <c r="P3" s="6"/>
      <c r="Q3" s="6"/>
      <c r="R3" s="6"/>
    </row>
    <row r="4" spans="1:59" ht="15" thickBot="1" x14ac:dyDescent="0.4">
      <c r="A4" s="7"/>
      <c r="B4" s="8" t="s">
        <v>0</v>
      </c>
      <c r="L4" s="9"/>
      <c r="M4" s="10" t="s">
        <v>0</v>
      </c>
      <c r="N4" s="10" t="s">
        <v>28</v>
      </c>
      <c r="O4" s="6"/>
      <c r="P4" s="6"/>
      <c r="Q4" s="6"/>
      <c r="R4" s="6"/>
      <c r="Y4" s="7"/>
      <c r="Z4" s="11" t="s">
        <v>0</v>
      </c>
      <c r="AA4" s="8" t="s">
        <v>14</v>
      </c>
      <c r="AL4" s="7"/>
      <c r="AM4" s="11" t="s">
        <v>0</v>
      </c>
      <c r="AN4" s="8" t="s">
        <v>13</v>
      </c>
      <c r="AX4" s="7"/>
      <c r="AY4" s="11" t="s">
        <v>0</v>
      </c>
      <c r="AZ4" s="8" t="s">
        <v>1</v>
      </c>
    </row>
    <row r="5" spans="1:59" ht="15" thickBot="1" x14ac:dyDescent="0.4">
      <c r="A5" s="12" t="s">
        <v>2</v>
      </c>
      <c r="B5" s="13" t="s">
        <v>3</v>
      </c>
      <c r="L5" s="14" t="s">
        <v>2</v>
      </c>
      <c r="M5" s="14" t="s">
        <v>3</v>
      </c>
      <c r="N5" s="14" t="s">
        <v>3</v>
      </c>
      <c r="O5" s="6"/>
      <c r="P5" s="6"/>
      <c r="Q5" s="6"/>
      <c r="R5" s="6"/>
      <c r="Y5" s="12" t="s">
        <v>2</v>
      </c>
      <c r="Z5" s="13" t="s">
        <v>3</v>
      </c>
      <c r="AA5" s="13" t="s">
        <v>3</v>
      </c>
      <c r="AL5" s="12" t="s">
        <v>2</v>
      </c>
      <c r="AM5" s="13" t="s">
        <v>3</v>
      </c>
      <c r="AN5" s="13" t="s">
        <v>3</v>
      </c>
      <c r="AX5" s="12" t="s">
        <v>2</v>
      </c>
      <c r="AY5" s="13" t="s">
        <v>3</v>
      </c>
      <c r="AZ5" s="13" t="s">
        <v>3</v>
      </c>
    </row>
    <row r="6" spans="1:59" ht="48" customHeight="1" thickBot="1" x14ac:dyDescent="0.4">
      <c r="A6" s="12"/>
      <c r="B6" s="13"/>
      <c r="D6" s="49" t="s">
        <v>32</v>
      </c>
      <c r="E6" s="4" t="s">
        <v>33</v>
      </c>
      <c r="F6" s="4" t="s">
        <v>34</v>
      </c>
      <c r="G6" s="47" t="s">
        <v>36</v>
      </c>
      <c r="H6" s="40"/>
      <c r="I6" s="46" t="s">
        <v>35</v>
      </c>
      <c r="L6" s="14"/>
      <c r="M6" s="14"/>
      <c r="N6" s="14" t="s">
        <v>4</v>
      </c>
      <c r="O6" s="6"/>
      <c r="P6" s="6"/>
      <c r="Q6" s="49" t="s">
        <v>32</v>
      </c>
      <c r="R6" s="4" t="s">
        <v>33</v>
      </c>
      <c r="S6" s="4" t="s">
        <v>34</v>
      </c>
      <c r="T6" s="47" t="s">
        <v>36</v>
      </c>
      <c r="U6" s="40"/>
      <c r="V6" s="46" t="s">
        <v>35</v>
      </c>
      <c r="Y6" s="12"/>
      <c r="Z6" s="13"/>
      <c r="AA6" s="13" t="s">
        <v>4</v>
      </c>
      <c r="AE6" s="49" t="s">
        <v>32</v>
      </c>
      <c r="AF6" s="4" t="s">
        <v>33</v>
      </c>
      <c r="AG6" s="4" t="s">
        <v>34</v>
      </c>
      <c r="AH6" s="47" t="s">
        <v>36</v>
      </c>
      <c r="AI6" s="46" t="s">
        <v>35</v>
      </c>
      <c r="AJ6" s="40"/>
      <c r="AL6" s="12"/>
      <c r="AM6" s="13"/>
      <c r="AN6" s="13" t="s">
        <v>4</v>
      </c>
      <c r="AQ6" s="35" t="s">
        <v>32</v>
      </c>
      <c r="AR6" s="4" t="s">
        <v>33</v>
      </c>
      <c r="AS6" s="4" t="s">
        <v>34</v>
      </c>
      <c r="AT6" s="48" t="s">
        <v>36</v>
      </c>
      <c r="AV6" s="46" t="s">
        <v>35</v>
      </c>
      <c r="AW6" s="40"/>
      <c r="AX6" s="12"/>
      <c r="AY6" s="13"/>
      <c r="AZ6" s="13" t="s">
        <v>4</v>
      </c>
      <c r="BC6" s="35" t="s">
        <v>32</v>
      </c>
      <c r="BD6" s="4" t="s">
        <v>33</v>
      </c>
      <c r="BE6" s="4" t="s">
        <v>34</v>
      </c>
      <c r="BF6" s="47" t="s">
        <v>36</v>
      </c>
      <c r="BG6" s="46" t="s">
        <v>35</v>
      </c>
    </row>
    <row r="7" spans="1:59" ht="15" thickBot="1" x14ac:dyDescent="0.4">
      <c r="A7" s="15"/>
      <c r="B7" s="16"/>
      <c r="C7" t="s">
        <v>29</v>
      </c>
      <c r="D7" s="36"/>
      <c r="G7" s="42"/>
      <c r="H7" s="44"/>
      <c r="I7" s="34"/>
      <c r="L7" s="17"/>
      <c r="M7" s="18"/>
      <c r="N7" s="18"/>
      <c r="O7" s="4" t="s">
        <v>30</v>
      </c>
      <c r="P7" t="s">
        <v>29</v>
      </c>
      <c r="Q7" s="36"/>
      <c r="T7" s="40"/>
      <c r="U7" s="40"/>
      <c r="V7" s="34"/>
      <c r="Y7" s="15"/>
      <c r="Z7" s="16"/>
      <c r="AA7" s="16"/>
      <c r="AB7" s="4" t="s">
        <v>30</v>
      </c>
      <c r="AC7" t="s">
        <v>29</v>
      </c>
      <c r="AE7" s="36"/>
      <c r="AH7" s="40"/>
      <c r="AI7" s="34"/>
      <c r="AJ7" s="40"/>
      <c r="AL7" s="15"/>
      <c r="AM7" s="16"/>
      <c r="AN7" s="16"/>
      <c r="AO7" t="s">
        <v>30</v>
      </c>
      <c r="AP7" t="s">
        <v>29</v>
      </c>
      <c r="AQ7" s="36"/>
      <c r="AT7" s="38"/>
      <c r="AV7" s="34"/>
      <c r="AW7" s="40"/>
      <c r="AX7" s="15"/>
      <c r="AY7" s="16"/>
      <c r="AZ7" s="16"/>
      <c r="BA7" t="s">
        <v>30</v>
      </c>
      <c r="BB7" t="s">
        <v>29</v>
      </c>
      <c r="BC7" s="36"/>
      <c r="BF7" s="40"/>
      <c r="BG7" s="34"/>
    </row>
    <row r="8" spans="1:59" ht="15" thickBot="1" x14ac:dyDescent="0.4">
      <c r="A8" s="15"/>
      <c r="B8" s="16"/>
      <c r="D8" s="36"/>
      <c r="G8" s="42"/>
      <c r="H8" s="44"/>
      <c r="I8" s="34"/>
      <c r="L8" s="17"/>
      <c r="M8" s="18"/>
      <c r="N8" s="18"/>
      <c r="O8" s="2"/>
      <c r="P8" s="2"/>
      <c r="Q8" s="3"/>
      <c r="R8" s="2"/>
      <c r="T8" s="40"/>
      <c r="U8" s="40"/>
      <c r="V8" s="34"/>
      <c r="Y8" s="15"/>
      <c r="Z8" s="16"/>
      <c r="AA8" s="16"/>
      <c r="AE8" s="36"/>
      <c r="AH8" s="40"/>
      <c r="AI8" s="34"/>
      <c r="AJ8" s="40"/>
      <c r="AL8" s="15"/>
      <c r="AM8" s="16"/>
      <c r="AN8" s="16"/>
      <c r="AQ8" s="36"/>
      <c r="AT8" s="38"/>
      <c r="AV8" s="34"/>
      <c r="AW8" s="40"/>
      <c r="AX8" s="15"/>
      <c r="AY8" s="16"/>
      <c r="AZ8" s="16"/>
      <c r="BC8" s="36"/>
      <c r="BF8" s="40"/>
      <c r="BG8" s="34"/>
    </row>
    <row r="9" spans="1:59" ht="15" thickBot="1" x14ac:dyDescent="0.4">
      <c r="A9" s="19" t="s">
        <v>5</v>
      </c>
      <c r="B9" s="20">
        <v>27099</v>
      </c>
      <c r="D9" s="3">
        <f t="shared" ref="D9:D24" si="0">B9*I$38</f>
        <v>674.76509999999996</v>
      </c>
      <c r="E9" s="2">
        <v>34</v>
      </c>
      <c r="F9" s="2">
        <v>60</v>
      </c>
      <c r="G9" s="50">
        <f>D9+E9+F9</f>
        <v>768.76509999999996</v>
      </c>
      <c r="H9" s="44"/>
      <c r="I9" s="51">
        <f t="shared" ref="I9:I23" si="1">SUM(B9+G9)</f>
        <v>27867.765100000001</v>
      </c>
      <c r="J9" s="5"/>
      <c r="K9" s="5"/>
      <c r="L9" s="21" t="s">
        <v>5</v>
      </c>
      <c r="M9" s="22">
        <f>26211+797+37+54</f>
        <v>27099</v>
      </c>
      <c r="N9" s="18">
        <v>28635</v>
      </c>
      <c r="O9" s="2">
        <f>N9-M9</f>
        <v>1536</v>
      </c>
      <c r="P9" s="2"/>
      <c r="Q9" s="3">
        <f>M9*I$38</f>
        <v>674.76509999999996</v>
      </c>
      <c r="R9" s="2">
        <v>34</v>
      </c>
      <c r="S9" s="2">
        <v>60</v>
      </c>
      <c r="T9" s="45">
        <f>Q9+R9+S9</f>
        <v>768.76509999999996</v>
      </c>
      <c r="U9" s="41"/>
      <c r="V9" s="51">
        <f>SUM(M9+T9)</f>
        <v>27867.765100000001</v>
      </c>
      <c r="Y9" s="15" t="s">
        <v>5</v>
      </c>
      <c r="Z9" s="23">
        <v>26599</v>
      </c>
      <c r="AA9" s="24">
        <v>31254</v>
      </c>
      <c r="AB9" s="2">
        <f>AA9-Z9</f>
        <v>4655</v>
      </c>
      <c r="AE9" s="3">
        <f>Z9*I$38</f>
        <v>662.31509999999992</v>
      </c>
      <c r="AF9" s="2">
        <v>34</v>
      </c>
      <c r="AG9" s="2">
        <v>60</v>
      </c>
      <c r="AH9" s="45">
        <f>AE9+AF9+AG9</f>
        <v>756.31509999999992</v>
      </c>
      <c r="AI9" s="51">
        <f>SUM(Z9+AH9)</f>
        <v>27355.3151</v>
      </c>
      <c r="AJ9" s="41"/>
      <c r="AL9" s="15" t="s">
        <v>5</v>
      </c>
      <c r="AM9" s="23">
        <v>26599</v>
      </c>
      <c r="AN9" s="24">
        <v>32990</v>
      </c>
      <c r="AO9" s="2">
        <f>AN9-AM9</f>
        <v>6391</v>
      </c>
      <c r="AP9">
        <v>0</v>
      </c>
      <c r="AQ9" s="3">
        <f>AM9*I$38</f>
        <v>662.31509999999992</v>
      </c>
      <c r="AR9" s="2">
        <v>34</v>
      </c>
      <c r="AS9" s="2">
        <v>60</v>
      </c>
      <c r="AT9" s="52">
        <f>AQ9+AR9+AS9</f>
        <v>756.31509999999992</v>
      </c>
      <c r="AU9" s="5"/>
      <c r="AV9" s="51">
        <f t="shared" ref="AV9:AV23" si="2">SUM(AM9+AT9)</f>
        <v>27355.3151</v>
      </c>
      <c r="AW9" s="41"/>
      <c r="AX9" s="15" t="s">
        <v>5</v>
      </c>
      <c r="AY9" s="23">
        <v>26599</v>
      </c>
      <c r="AZ9" s="24">
        <v>32429</v>
      </c>
      <c r="BA9" s="2">
        <f>AZ9-AY9</f>
        <v>5830</v>
      </c>
      <c r="BB9">
        <v>0</v>
      </c>
      <c r="BC9" s="3">
        <f t="shared" ref="BC9:BC24" si="3">AY9*I$38</f>
        <v>662.31509999999992</v>
      </c>
      <c r="BD9" s="2">
        <v>34</v>
      </c>
      <c r="BE9" s="2">
        <v>60</v>
      </c>
      <c r="BF9" s="45">
        <f>BC9+BD9+BE9</f>
        <v>756.31509999999992</v>
      </c>
      <c r="BG9" s="51">
        <f>SUM(AY9+BF9)</f>
        <v>27355.3151</v>
      </c>
    </row>
    <row r="10" spans="1:59" ht="15" thickBot="1" x14ac:dyDescent="0.4">
      <c r="A10" s="15"/>
      <c r="B10" s="25"/>
      <c r="D10" s="3">
        <f t="shared" si="0"/>
        <v>0</v>
      </c>
      <c r="E10" s="2"/>
      <c r="F10" s="2"/>
      <c r="G10" s="50">
        <f t="shared" ref="G10:G23" si="4">D10+E10+F10</f>
        <v>0</v>
      </c>
      <c r="H10" s="44"/>
      <c r="I10" s="51">
        <f t="shared" si="1"/>
        <v>0</v>
      </c>
      <c r="J10" s="5"/>
      <c r="K10" s="5"/>
      <c r="L10" s="21" t="s">
        <v>15</v>
      </c>
      <c r="M10" s="22">
        <f>27910+37+54</f>
        <v>28001</v>
      </c>
      <c r="N10" s="18">
        <v>29588</v>
      </c>
      <c r="O10" s="2">
        <f t="shared" ref="O10:O23" si="5">N10-M10</f>
        <v>1587</v>
      </c>
      <c r="P10" s="2"/>
      <c r="Q10" s="3">
        <f t="shared" ref="Q10:Q23" si="6">M10*I$38</f>
        <v>697.22489999999993</v>
      </c>
      <c r="R10" s="2">
        <v>34</v>
      </c>
      <c r="S10" s="2">
        <v>60</v>
      </c>
      <c r="T10" s="45">
        <f t="shared" ref="T10:T23" si="7">Q10+R10+S10</f>
        <v>791.22489999999993</v>
      </c>
      <c r="U10" s="41"/>
      <c r="V10" s="51">
        <f t="shared" ref="V10:V23" si="8">SUM(M10+T10)</f>
        <v>28792.224900000001</v>
      </c>
      <c r="Y10" s="15"/>
      <c r="Z10" s="16"/>
      <c r="AA10" s="16"/>
      <c r="AB10" s="2"/>
      <c r="AE10" s="3">
        <f t="shared" ref="AE10:AE23" si="9">Z10*I$38</f>
        <v>0</v>
      </c>
      <c r="AF10" s="2"/>
      <c r="AG10" s="2"/>
      <c r="AH10" s="45">
        <f t="shared" ref="AH10:AH23" si="10">AE10+AF10+AG10</f>
        <v>0</v>
      </c>
      <c r="AI10" s="51">
        <f t="shared" ref="AI10:AI23" si="11">SUM(Z10+AH10)</f>
        <v>0</v>
      </c>
      <c r="AJ10" s="41"/>
      <c r="AL10" s="15"/>
      <c r="AM10" s="16"/>
      <c r="AN10" s="16"/>
      <c r="AO10" s="2"/>
      <c r="AQ10" s="3">
        <f t="shared" ref="AQ10:AQ24" si="12">AM10*I$38</f>
        <v>0</v>
      </c>
      <c r="AR10" s="2"/>
      <c r="AS10" s="2"/>
      <c r="AT10" s="52">
        <f t="shared" ref="AT10:AT23" si="13">AQ10+AR10+AS10</f>
        <v>0</v>
      </c>
      <c r="AU10" s="5"/>
      <c r="AV10" s="51">
        <f t="shared" si="2"/>
        <v>0</v>
      </c>
      <c r="AW10" s="41"/>
      <c r="AX10" s="15"/>
      <c r="AY10" s="16"/>
      <c r="AZ10" s="16"/>
      <c r="BA10" s="2"/>
      <c r="BC10" s="3">
        <f t="shared" si="3"/>
        <v>0</v>
      </c>
      <c r="BD10" s="2"/>
      <c r="BE10" s="2"/>
      <c r="BF10" s="45">
        <f t="shared" ref="BF10:BF23" si="14">BC10+BD10+BE10</f>
        <v>0</v>
      </c>
      <c r="BG10" s="51">
        <f t="shared" ref="BG10:BG23" si="15">SUM(AY10+BF10)</f>
        <v>0</v>
      </c>
    </row>
    <row r="11" spans="1:59" ht="15" thickBot="1" x14ac:dyDescent="0.4">
      <c r="A11" s="15" t="s">
        <v>6</v>
      </c>
      <c r="B11" s="23">
        <v>27834</v>
      </c>
      <c r="D11" s="3">
        <f t="shared" si="0"/>
        <v>693.06659999999999</v>
      </c>
      <c r="E11" s="2">
        <v>34</v>
      </c>
      <c r="F11" s="2">
        <v>60</v>
      </c>
      <c r="G11" s="50">
        <f t="shared" si="4"/>
        <v>787.06659999999999</v>
      </c>
      <c r="H11" s="44"/>
      <c r="I11" s="51">
        <f t="shared" si="1"/>
        <v>28621.066599999998</v>
      </c>
      <c r="J11" s="5"/>
      <c r="K11" s="5"/>
      <c r="L11" s="21" t="s">
        <v>6</v>
      </c>
      <c r="M11" s="22">
        <f>28813+37+54</f>
        <v>28904</v>
      </c>
      <c r="N11" s="18">
        <v>30542</v>
      </c>
      <c r="O11" s="2">
        <f t="shared" si="5"/>
        <v>1638</v>
      </c>
      <c r="P11" s="2"/>
      <c r="Q11" s="3">
        <f t="shared" si="6"/>
        <v>719.70959999999991</v>
      </c>
      <c r="R11" s="2">
        <v>34</v>
      </c>
      <c r="S11" s="2">
        <v>60</v>
      </c>
      <c r="T11" s="45">
        <f t="shared" si="7"/>
        <v>813.70959999999991</v>
      </c>
      <c r="U11" s="41"/>
      <c r="V11" s="51">
        <f t="shared" si="8"/>
        <v>29717.709599999998</v>
      </c>
      <c r="Y11" s="15" t="s">
        <v>6</v>
      </c>
      <c r="Z11" s="23">
        <v>26959</v>
      </c>
      <c r="AA11" s="24">
        <v>31677</v>
      </c>
      <c r="AB11" s="2">
        <f>AA11-Z11</f>
        <v>4718</v>
      </c>
      <c r="AE11" s="3">
        <f t="shared" si="9"/>
        <v>671.27909999999997</v>
      </c>
      <c r="AF11" s="2">
        <v>34</v>
      </c>
      <c r="AG11" s="2">
        <v>60</v>
      </c>
      <c r="AH11" s="45">
        <f t="shared" si="10"/>
        <v>765.27909999999997</v>
      </c>
      <c r="AI11" s="51">
        <f t="shared" si="11"/>
        <v>27724.2791</v>
      </c>
      <c r="AJ11" s="41"/>
      <c r="AL11" s="15" t="s">
        <v>6</v>
      </c>
      <c r="AM11" s="23">
        <v>26959</v>
      </c>
      <c r="AN11" s="24">
        <v>33437</v>
      </c>
      <c r="AO11" s="2">
        <f>AN11-AM11</f>
        <v>6478</v>
      </c>
      <c r="AP11">
        <v>0</v>
      </c>
      <c r="AQ11" s="3">
        <f t="shared" si="12"/>
        <v>671.27909999999997</v>
      </c>
      <c r="AR11" s="2">
        <v>34</v>
      </c>
      <c r="AS11" s="2">
        <v>60</v>
      </c>
      <c r="AT11" s="52">
        <f t="shared" si="13"/>
        <v>765.27909999999997</v>
      </c>
      <c r="AU11" s="5"/>
      <c r="AV11" s="51">
        <f t="shared" si="2"/>
        <v>27724.2791</v>
      </c>
      <c r="AW11" s="41"/>
      <c r="AX11" s="15" t="s">
        <v>6</v>
      </c>
      <c r="AY11" s="23">
        <v>26959</v>
      </c>
      <c r="AZ11" s="24">
        <v>32868</v>
      </c>
      <c r="BA11" s="2">
        <f>AZ11-AY11</f>
        <v>5909</v>
      </c>
      <c r="BC11" s="3">
        <f t="shared" si="3"/>
        <v>671.27909999999997</v>
      </c>
      <c r="BD11" s="2">
        <v>34</v>
      </c>
      <c r="BE11" s="2">
        <v>60</v>
      </c>
      <c r="BF11" s="45">
        <f t="shared" si="14"/>
        <v>765.27909999999997</v>
      </c>
      <c r="BG11" s="51">
        <f t="shared" si="15"/>
        <v>27724.2791</v>
      </c>
    </row>
    <row r="12" spans="1:59" ht="15" thickBot="1" x14ac:dyDescent="0.4">
      <c r="A12" s="15"/>
      <c r="B12" s="25"/>
      <c r="D12" s="3">
        <f t="shared" si="0"/>
        <v>0</v>
      </c>
      <c r="E12" s="2"/>
      <c r="F12" s="2"/>
      <c r="G12" s="50">
        <f t="shared" si="4"/>
        <v>0</v>
      </c>
      <c r="H12" s="44"/>
      <c r="I12" s="51">
        <f t="shared" si="1"/>
        <v>0</v>
      </c>
      <c r="J12" s="5"/>
      <c r="K12" s="5"/>
      <c r="L12" s="21" t="s">
        <v>16</v>
      </c>
      <c r="M12" s="22">
        <f>29715+37+54</f>
        <v>29806</v>
      </c>
      <c r="N12" s="18">
        <v>31495</v>
      </c>
      <c r="O12" s="2">
        <f t="shared" si="5"/>
        <v>1689</v>
      </c>
      <c r="P12" s="2"/>
      <c r="Q12" s="3">
        <f t="shared" si="6"/>
        <v>742.1694</v>
      </c>
      <c r="R12" s="2">
        <v>34</v>
      </c>
      <c r="S12" s="2">
        <v>60</v>
      </c>
      <c r="T12" s="45">
        <f t="shared" si="7"/>
        <v>836.1694</v>
      </c>
      <c r="U12" s="41"/>
      <c r="V12" s="51">
        <f t="shared" si="8"/>
        <v>30642.169399999999</v>
      </c>
      <c r="Y12" s="15"/>
      <c r="Z12" s="16"/>
      <c r="AA12" s="16"/>
      <c r="AB12" s="2"/>
      <c r="AE12" s="3">
        <f t="shared" si="9"/>
        <v>0</v>
      </c>
      <c r="AF12" s="2"/>
      <c r="AG12" s="2"/>
      <c r="AH12" s="45">
        <f t="shared" si="10"/>
        <v>0</v>
      </c>
      <c r="AI12" s="51">
        <f t="shared" si="11"/>
        <v>0</v>
      </c>
      <c r="AJ12" s="41"/>
      <c r="AL12" s="15"/>
      <c r="AM12" s="16"/>
      <c r="AN12" s="16"/>
      <c r="AO12" s="2"/>
      <c r="AQ12" s="3">
        <f t="shared" si="12"/>
        <v>0</v>
      </c>
      <c r="AR12" s="2"/>
      <c r="AS12" s="2"/>
      <c r="AT12" s="52">
        <f t="shared" si="13"/>
        <v>0</v>
      </c>
      <c r="AU12" s="5"/>
      <c r="AV12" s="51">
        <f t="shared" si="2"/>
        <v>0</v>
      </c>
      <c r="AW12" s="41"/>
      <c r="AX12" s="15"/>
      <c r="AY12" s="16"/>
      <c r="AZ12" s="16"/>
      <c r="BA12" s="2"/>
      <c r="BC12" s="3">
        <f t="shared" si="3"/>
        <v>0</v>
      </c>
      <c r="BD12" s="2"/>
      <c r="BE12" s="2"/>
      <c r="BF12" s="45">
        <f t="shared" si="14"/>
        <v>0</v>
      </c>
      <c r="BG12" s="51">
        <f t="shared" si="15"/>
        <v>0</v>
      </c>
    </row>
    <row r="13" spans="1:59" ht="15" thickBot="1" x14ac:dyDescent="0.4">
      <c r="A13" s="15" t="s">
        <v>7</v>
      </c>
      <c r="B13" s="23">
        <v>28591</v>
      </c>
      <c r="D13" s="3">
        <f t="shared" si="0"/>
        <v>711.91589999999997</v>
      </c>
      <c r="E13" s="2">
        <v>34</v>
      </c>
      <c r="F13" s="2">
        <v>60</v>
      </c>
      <c r="G13" s="50">
        <f t="shared" si="4"/>
        <v>805.91589999999997</v>
      </c>
      <c r="H13" s="44"/>
      <c r="I13" s="51">
        <f t="shared" si="1"/>
        <v>29396.9159</v>
      </c>
      <c r="J13" s="5"/>
      <c r="K13" s="5"/>
      <c r="L13" s="21" t="s">
        <v>7</v>
      </c>
      <c r="M13" s="22">
        <f>30617+37+54</f>
        <v>30708</v>
      </c>
      <c r="N13" s="18">
        <v>32448</v>
      </c>
      <c r="O13" s="2">
        <f t="shared" si="5"/>
        <v>1740</v>
      </c>
      <c r="P13" s="2"/>
      <c r="Q13" s="3">
        <f t="shared" si="6"/>
        <v>764.62919999999997</v>
      </c>
      <c r="R13" s="2">
        <v>34</v>
      </c>
      <c r="S13" s="2">
        <v>60</v>
      </c>
      <c r="T13" s="45">
        <f t="shared" si="7"/>
        <v>858.62919999999997</v>
      </c>
      <c r="U13" s="41"/>
      <c r="V13" s="51">
        <f t="shared" si="8"/>
        <v>31566.629199999999</v>
      </c>
      <c r="Y13" s="15" t="s">
        <v>7</v>
      </c>
      <c r="Z13" s="23">
        <v>27319</v>
      </c>
      <c r="AA13" s="24">
        <v>32100</v>
      </c>
      <c r="AB13" s="2">
        <f t="shared" ref="AB13" si="16">AA13-Z13</f>
        <v>4781</v>
      </c>
      <c r="AE13" s="3">
        <f t="shared" si="9"/>
        <v>680.24309999999991</v>
      </c>
      <c r="AF13" s="2">
        <v>34</v>
      </c>
      <c r="AG13" s="2">
        <v>60</v>
      </c>
      <c r="AH13" s="45">
        <f t="shared" si="10"/>
        <v>774.24309999999991</v>
      </c>
      <c r="AI13" s="51">
        <f t="shared" si="11"/>
        <v>28093.2431</v>
      </c>
      <c r="AJ13" s="41"/>
      <c r="AL13" s="15" t="s">
        <v>7</v>
      </c>
      <c r="AM13" s="23">
        <v>27319</v>
      </c>
      <c r="AN13" s="24">
        <v>33883</v>
      </c>
      <c r="AO13" s="2">
        <f t="shared" ref="AO13:AO23" si="17">AN13-AM13</f>
        <v>6564</v>
      </c>
      <c r="AP13">
        <f>1+1+1+1</f>
        <v>4</v>
      </c>
      <c r="AQ13" s="3">
        <f t="shared" si="12"/>
        <v>680.24309999999991</v>
      </c>
      <c r="AR13" s="2">
        <v>34</v>
      </c>
      <c r="AS13" s="2">
        <v>60</v>
      </c>
      <c r="AT13" s="52">
        <f t="shared" si="13"/>
        <v>774.24309999999991</v>
      </c>
      <c r="AU13" s="5"/>
      <c r="AV13" s="51">
        <f t="shared" si="2"/>
        <v>28093.2431</v>
      </c>
      <c r="AW13" s="41"/>
      <c r="AX13" s="15" t="s">
        <v>7</v>
      </c>
      <c r="AY13" s="23">
        <v>27319</v>
      </c>
      <c r="AZ13" s="24">
        <v>33306</v>
      </c>
      <c r="BA13" s="2">
        <f t="shared" ref="BA13:BA23" si="18">AZ13-AY13</f>
        <v>5987</v>
      </c>
      <c r="BB13">
        <f>1</f>
        <v>1</v>
      </c>
      <c r="BC13" s="3">
        <f t="shared" si="3"/>
        <v>680.24309999999991</v>
      </c>
      <c r="BD13" s="2">
        <v>34</v>
      </c>
      <c r="BE13" s="2">
        <v>60</v>
      </c>
      <c r="BF13" s="45">
        <f t="shared" si="14"/>
        <v>774.24309999999991</v>
      </c>
      <c r="BG13" s="51">
        <f t="shared" si="15"/>
        <v>28093.2431</v>
      </c>
    </row>
    <row r="14" spans="1:59" ht="15" thickBot="1" x14ac:dyDescent="0.4">
      <c r="A14" s="15"/>
      <c r="B14" s="25"/>
      <c r="D14" s="3">
        <f t="shared" si="0"/>
        <v>0</v>
      </c>
      <c r="E14" s="2"/>
      <c r="F14" s="2"/>
      <c r="G14" s="50">
        <f t="shared" si="4"/>
        <v>0</v>
      </c>
      <c r="H14" s="44"/>
      <c r="I14" s="51">
        <f t="shared" si="1"/>
        <v>0</v>
      </c>
      <c r="J14" s="5"/>
      <c r="K14" s="5"/>
      <c r="L14" s="21" t="s">
        <v>17</v>
      </c>
      <c r="M14" s="22">
        <f>31519+37+54</f>
        <v>31610</v>
      </c>
      <c r="N14" s="18">
        <v>33401</v>
      </c>
      <c r="O14" s="2">
        <f t="shared" si="5"/>
        <v>1791</v>
      </c>
      <c r="P14" s="2"/>
      <c r="Q14" s="3">
        <f t="shared" si="6"/>
        <v>787.08899999999994</v>
      </c>
      <c r="R14" s="2">
        <v>34</v>
      </c>
      <c r="S14" s="2">
        <v>60</v>
      </c>
      <c r="T14" s="45">
        <f t="shared" si="7"/>
        <v>881.08899999999994</v>
      </c>
      <c r="U14" s="41"/>
      <c r="V14" s="51">
        <f t="shared" si="8"/>
        <v>32491.089</v>
      </c>
      <c r="Y14" s="15"/>
      <c r="Z14" s="16"/>
      <c r="AA14" s="16"/>
      <c r="AB14" s="2"/>
      <c r="AE14" s="3">
        <f t="shared" si="9"/>
        <v>0</v>
      </c>
      <c r="AF14" s="2"/>
      <c r="AG14" s="2"/>
      <c r="AH14" s="45">
        <f t="shared" si="10"/>
        <v>0</v>
      </c>
      <c r="AI14" s="51">
        <f t="shared" si="11"/>
        <v>0</v>
      </c>
      <c r="AJ14" s="41"/>
      <c r="AL14" s="15"/>
      <c r="AM14" s="16"/>
      <c r="AN14" s="16"/>
      <c r="AO14" s="2"/>
      <c r="AQ14" s="3">
        <f t="shared" si="12"/>
        <v>0</v>
      </c>
      <c r="AR14" s="2"/>
      <c r="AS14" s="2"/>
      <c r="AT14" s="52">
        <f t="shared" si="13"/>
        <v>0</v>
      </c>
      <c r="AU14" s="5"/>
      <c r="AV14" s="51">
        <f t="shared" si="2"/>
        <v>0</v>
      </c>
      <c r="AW14" s="41"/>
      <c r="AX14" s="15"/>
      <c r="AY14" s="16"/>
      <c r="AZ14" s="16"/>
      <c r="BA14" s="2"/>
      <c r="BC14" s="3">
        <f t="shared" si="3"/>
        <v>0</v>
      </c>
      <c r="BD14" s="2"/>
      <c r="BE14" s="2"/>
      <c r="BF14" s="45">
        <f t="shared" si="14"/>
        <v>0</v>
      </c>
      <c r="BG14" s="51">
        <f t="shared" si="15"/>
        <v>0</v>
      </c>
    </row>
    <row r="15" spans="1:59" ht="15" thickBot="1" x14ac:dyDescent="0.4">
      <c r="A15" s="15" t="s">
        <v>8</v>
      </c>
      <c r="B15" s="23">
        <v>29371</v>
      </c>
      <c r="D15" s="3">
        <f t="shared" si="0"/>
        <v>731.33789999999999</v>
      </c>
      <c r="E15" s="2">
        <v>34</v>
      </c>
      <c r="F15" s="2">
        <v>60</v>
      </c>
      <c r="G15" s="50">
        <f t="shared" si="4"/>
        <v>825.33789999999999</v>
      </c>
      <c r="H15" s="44"/>
      <c r="I15" s="51">
        <f t="shared" si="1"/>
        <v>30196.337899999999</v>
      </c>
      <c r="J15" s="5"/>
      <c r="K15" s="5"/>
      <c r="L15" s="21" t="s">
        <v>8</v>
      </c>
      <c r="M15" s="22">
        <f>32422+37+54</f>
        <v>32513</v>
      </c>
      <c r="N15" s="18">
        <v>34355</v>
      </c>
      <c r="O15" s="2">
        <f t="shared" si="5"/>
        <v>1842</v>
      </c>
      <c r="P15" s="2"/>
      <c r="Q15" s="3">
        <f t="shared" si="6"/>
        <v>809.57369999999992</v>
      </c>
      <c r="R15" s="2">
        <v>34</v>
      </c>
      <c r="S15" s="2">
        <v>60</v>
      </c>
      <c r="T15" s="45">
        <f t="shared" si="7"/>
        <v>903.57369999999992</v>
      </c>
      <c r="U15" s="41"/>
      <c r="V15" s="51">
        <f t="shared" si="8"/>
        <v>33416.573700000001</v>
      </c>
      <c r="Y15" s="15" t="s">
        <v>8</v>
      </c>
      <c r="Z15" s="23">
        <v>27690</v>
      </c>
      <c r="AA15" s="24">
        <v>32536</v>
      </c>
      <c r="AB15" s="2">
        <f t="shared" ref="AB15" si="19">AA15-Z15</f>
        <v>4846</v>
      </c>
      <c r="AE15" s="3">
        <f t="shared" si="9"/>
        <v>689.48099999999999</v>
      </c>
      <c r="AF15" s="2">
        <v>34</v>
      </c>
      <c r="AG15" s="2">
        <v>60</v>
      </c>
      <c r="AH15" s="45">
        <f t="shared" si="10"/>
        <v>783.48099999999999</v>
      </c>
      <c r="AI15" s="51">
        <f t="shared" si="11"/>
        <v>28473.481</v>
      </c>
      <c r="AJ15" s="41"/>
      <c r="AL15" s="15" t="s">
        <v>8</v>
      </c>
      <c r="AM15" s="23">
        <v>27690</v>
      </c>
      <c r="AN15" s="24">
        <v>34343</v>
      </c>
      <c r="AO15" s="2">
        <f t="shared" si="17"/>
        <v>6653</v>
      </c>
      <c r="AP15">
        <f>1+1</f>
        <v>2</v>
      </c>
      <c r="AQ15" s="3">
        <f t="shared" si="12"/>
        <v>689.48099999999999</v>
      </c>
      <c r="AR15" s="2">
        <v>34</v>
      </c>
      <c r="AS15" s="2">
        <v>60</v>
      </c>
      <c r="AT15" s="52">
        <f t="shared" si="13"/>
        <v>783.48099999999999</v>
      </c>
      <c r="AU15" s="5"/>
      <c r="AV15" s="51">
        <f t="shared" si="2"/>
        <v>28473.481</v>
      </c>
      <c r="AW15" s="41"/>
      <c r="AX15" s="15" t="s">
        <v>8</v>
      </c>
      <c r="AY15" s="23">
        <v>27690</v>
      </c>
      <c r="AZ15" s="24">
        <v>33759</v>
      </c>
      <c r="BA15" s="2">
        <f t="shared" si="18"/>
        <v>6069</v>
      </c>
      <c r="BB15">
        <f>1+1+1+1</f>
        <v>4</v>
      </c>
      <c r="BC15" s="3">
        <f t="shared" si="3"/>
        <v>689.48099999999999</v>
      </c>
      <c r="BD15" s="2">
        <v>34</v>
      </c>
      <c r="BE15" s="2">
        <v>60</v>
      </c>
      <c r="BF15" s="45">
        <f t="shared" si="14"/>
        <v>783.48099999999999</v>
      </c>
      <c r="BG15" s="51">
        <f t="shared" si="15"/>
        <v>28473.481</v>
      </c>
    </row>
    <row r="16" spans="1:59" ht="15" thickBot="1" x14ac:dyDescent="0.4">
      <c r="A16" s="15"/>
      <c r="B16" s="25"/>
      <c r="D16" s="3">
        <f t="shared" si="0"/>
        <v>0</v>
      </c>
      <c r="E16" s="2"/>
      <c r="F16" s="2"/>
      <c r="G16" s="50">
        <f t="shared" si="4"/>
        <v>0</v>
      </c>
      <c r="H16" s="44"/>
      <c r="I16" s="51">
        <f t="shared" si="1"/>
        <v>0</v>
      </c>
      <c r="J16" s="5"/>
      <c r="K16" s="5"/>
      <c r="L16" s="21" t="s">
        <v>18</v>
      </c>
      <c r="M16" s="22">
        <f>33326+37+54</f>
        <v>33417</v>
      </c>
      <c r="N16" s="18">
        <v>35311</v>
      </c>
      <c r="O16" s="2">
        <f t="shared" si="5"/>
        <v>1894</v>
      </c>
      <c r="P16" s="2"/>
      <c r="Q16" s="3">
        <f t="shared" si="6"/>
        <v>832.08329999999989</v>
      </c>
      <c r="R16" s="2">
        <v>34</v>
      </c>
      <c r="S16" s="2">
        <v>60</v>
      </c>
      <c r="T16" s="45">
        <f t="shared" si="7"/>
        <v>926.08329999999989</v>
      </c>
      <c r="U16" s="41"/>
      <c r="V16" s="51">
        <f t="shared" si="8"/>
        <v>34343.083299999998</v>
      </c>
      <c r="Y16" s="15"/>
      <c r="Z16" s="16"/>
      <c r="AA16" s="16"/>
      <c r="AB16" s="2"/>
      <c r="AE16" s="3">
        <f t="shared" si="9"/>
        <v>0</v>
      </c>
      <c r="AF16" s="2"/>
      <c r="AG16" s="2"/>
      <c r="AH16" s="45">
        <f t="shared" si="10"/>
        <v>0</v>
      </c>
      <c r="AI16" s="51">
        <f t="shared" si="11"/>
        <v>0</v>
      </c>
      <c r="AJ16" s="41"/>
      <c r="AL16" s="15"/>
      <c r="AM16" s="16"/>
      <c r="AN16" s="16"/>
      <c r="AO16" s="2"/>
      <c r="AQ16" s="3">
        <f t="shared" si="12"/>
        <v>0</v>
      </c>
      <c r="AR16" s="2"/>
      <c r="AS16" s="2"/>
      <c r="AT16" s="52">
        <f t="shared" si="13"/>
        <v>0</v>
      </c>
      <c r="AU16" s="5"/>
      <c r="AV16" s="51">
        <f t="shared" si="2"/>
        <v>0</v>
      </c>
      <c r="AW16" s="41"/>
      <c r="AX16" s="15"/>
      <c r="AY16" s="16"/>
      <c r="AZ16" s="16"/>
      <c r="BA16" s="2"/>
      <c r="BC16" s="3">
        <f t="shared" si="3"/>
        <v>0</v>
      </c>
      <c r="BD16" s="2"/>
      <c r="BE16" s="2"/>
      <c r="BF16" s="45">
        <f t="shared" si="14"/>
        <v>0</v>
      </c>
      <c r="BG16" s="51">
        <f t="shared" si="15"/>
        <v>0</v>
      </c>
    </row>
    <row r="17" spans="1:62" ht="15" thickBot="1" x14ac:dyDescent="0.4">
      <c r="A17" s="15" t="s">
        <v>9</v>
      </c>
      <c r="B17" s="23">
        <v>30174</v>
      </c>
      <c r="D17" s="3">
        <f t="shared" si="0"/>
        <v>751.33259999999996</v>
      </c>
      <c r="E17" s="2">
        <v>34</v>
      </c>
      <c r="F17" s="2">
        <v>60</v>
      </c>
      <c r="G17" s="50">
        <f t="shared" si="4"/>
        <v>845.33259999999996</v>
      </c>
      <c r="H17" s="44"/>
      <c r="I17" s="51">
        <f t="shared" si="1"/>
        <v>31019.332600000002</v>
      </c>
      <c r="J17" s="5"/>
      <c r="K17" s="5"/>
      <c r="L17" s="21" t="s">
        <v>9</v>
      </c>
      <c r="M17" s="22">
        <f>34226+37+54</f>
        <v>34317</v>
      </c>
      <c r="N17" s="18">
        <v>36262</v>
      </c>
      <c r="O17" s="2">
        <f t="shared" si="5"/>
        <v>1945</v>
      </c>
      <c r="P17" s="2"/>
      <c r="Q17" s="3">
        <f t="shared" si="6"/>
        <v>854.49329999999998</v>
      </c>
      <c r="R17" s="2">
        <v>34</v>
      </c>
      <c r="S17" s="2">
        <v>60</v>
      </c>
      <c r="T17" s="45">
        <f t="shared" si="7"/>
        <v>948.49329999999998</v>
      </c>
      <c r="U17" s="41"/>
      <c r="V17" s="51">
        <f t="shared" si="8"/>
        <v>35265.493300000002</v>
      </c>
      <c r="Y17" s="15" t="s">
        <v>9</v>
      </c>
      <c r="Z17" s="23">
        <v>28061</v>
      </c>
      <c r="AA17" s="24">
        <v>32972</v>
      </c>
      <c r="AB17" s="2">
        <f t="shared" ref="AB17" si="20">AA17-Z17</f>
        <v>4911</v>
      </c>
      <c r="AC17">
        <f>1</f>
        <v>1</v>
      </c>
      <c r="AE17" s="3">
        <f t="shared" si="9"/>
        <v>698.71889999999996</v>
      </c>
      <c r="AF17" s="2">
        <v>34</v>
      </c>
      <c r="AG17" s="2">
        <v>60</v>
      </c>
      <c r="AH17" s="45">
        <f t="shared" si="10"/>
        <v>792.71889999999996</v>
      </c>
      <c r="AI17" s="51">
        <f t="shared" si="11"/>
        <v>28853.7189</v>
      </c>
      <c r="AJ17" s="41"/>
      <c r="AL17" s="15" t="s">
        <v>9</v>
      </c>
      <c r="AM17" s="23">
        <v>28061</v>
      </c>
      <c r="AN17" s="24">
        <v>34803</v>
      </c>
      <c r="AO17" s="2">
        <f t="shared" si="17"/>
        <v>6742</v>
      </c>
      <c r="AP17">
        <f>1</f>
        <v>1</v>
      </c>
      <c r="AQ17" s="3">
        <f t="shared" si="12"/>
        <v>698.71889999999996</v>
      </c>
      <c r="AR17" s="2">
        <v>34</v>
      </c>
      <c r="AS17" s="2">
        <v>60</v>
      </c>
      <c r="AT17" s="52">
        <f t="shared" si="13"/>
        <v>792.71889999999996</v>
      </c>
      <c r="AU17" s="5"/>
      <c r="AV17" s="51">
        <f t="shared" si="2"/>
        <v>28853.7189</v>
      </c>
      <c r="AW17" s="41"/>
      <c r="AX17" s="15" t="s">
        <v>9</v>
      </c>
      <c r="AY17" s="23">
        <v>28061</v>
      </c>
      <c r="AZ17" s="24">
        <v>34211</v>
      </c>
      <c r="BA17" s="2">
        <f t="shared" si="18"/>
        <v>6150</v>
      </c>
      <c r="BB17">
        <f>1+1+1+1+1+1+1</f>
        <v>7</v>
      </c>
      <c r="BC17" s="3">
        <f t="shared" si="3"/>
        <v>698.71889999999996</v>
      </c>
      <c r="BD17" s="2">
        <v>34</v>
      </c>
      <c r="BE17" s="2">
        <v>60</v>
      </c>
      <c r="BF17" s="45">
        <f t="shared" si="14"/>
        <v>792.71889999999996</v>
      </c>
      <c r="BG17" s="51">
        <f t="shared" si="15"/>
        <v>28853.7189</v>
      </c>
    </row>
    <row r="18" spans="1:62" ht="15" thickBot="1" x14ac:dyDescent="0.4">
      <c r="A18" s="15"/>
      <c r="B18" s="25"/>
      <c r="D18" s="3">
        <f t="shared" si="0"/>
        <v>0</v>
      </c>
      <c r="E18" s="2"/>
      <c r="F18" s="2"/>
      <c r="G18" s="50">
        <f t="shared" si="4"/>
        <v>0</v>
      </c>
      <c r="H18" s="44"/>
      <c r="I18" s="51">
        <f t="shared" si="1"/>
        <v>0</v>
      </c>
      <c r="J18" s="5"/>
      <c r="K18" s="5"/>
      <c r="L18" s="21" t="s">
        <v>19</v>
      </c>
      <c r="M18" s="22">
        <f>35129+37+54</f>
        <v>35220</v>
      </c>
      <c r="N18" s="18">
        <v>37216</v>
      </c>
      <c r="O18" s="2">
        <f t="shared" si="5"/>
        <v>1996</v>
      </c>
      <c r="P18" s="2">
        <f>1+1</f>
        <v>2</v>
      </c>
      <c r="Q18" s="3">
        <f t="shared" si="6"/>
        <v>876.97799999999995</v>
      </c>
      <c r="R18" s="2">
        <v>34</v>
      </c>
      <c r="S18" s="2">
        <v>60</v>
      </c>
      <c r="T18" s="45">
        <f t="shared" si="7"/>
        <v>970.97799999999995</v>
      </c>
      <c r="U18" s="41"/>
      <c r="V18" s="51">
        <f t="shared" si="8"/>
        <v>36190.978000000003</v>
      </c>
      <c r="Y18" s="15"/>
      <c r="Z18" s="16"/>
      <c r="AA18" s="16"/>
      <c r="AB18" s="2"/>
      <c r="AE18" s="3">
        <f t="shared" si="9"/>
        <v>0</v>
      </c>
      <c r="AF18" s="2"/>
      <c r="AG18" s="2"/>
      <c r="AH18" s="45">
        <f t="shared" si="10"/>
        <v>0</v>
      </c>
      <c r="AI18" s="51">
        <f t="shared" si="11"/>
        <v>0</v>
      </c>
      <c r="AJ18" s="41"/>
      <c r="AL18" s="15"/>
      <c r="AM18" s="16"/>
      <c r="AN18" s="16"/>
      <c r="AO18" s="2"/>
      <c r="AQ18" s="3">
        <f t="shared" si="12"/>
        <v>0</v>
      </c>
      <c r="AR18" s="2"/>
      <c r="AS18" s="2"/>
      <c r="AT18" s="52">
        <f t="shared" si="13"/>
        <v>0</v>
      </c>
      <c r="AU18" s="5"/>
      <c r="AV18" s="51">
        <f t="shared" si="2"/>
        <v>0</v>
      </c>
      <c r="AW18" s="41"/>
      <c r="AX18" s="15"/>
      <c r="AY18" s="16"/>
      <c r="AZ18" s="16"/>
      <c r="BA18" s="2"/>
      <c r="BC18" s="3">
        <f t="shared" si="3"/>
        <v>0</v>
      </c>
      <c r="BD18" s="2"/>
      <c r="BE18" s="2"/>
      <c r="BF18" s="45">
        <f t="shared" si="14"/>
        <v>0</v>
      </c>
      <c r="BG18" s="51">
        <f t="shared" si="15"/>
        <v>0</v>
      </c>
    </row>
    <row r="19" spans="1:62" ht="15" thickBot="1" x14ac:dyDescent="0.4">
      <c r="A19" s="15" t="s">
        <v>10</v>
      </c>
      <c r="B19" s="23">
        <v>31001</v>
      </c>
      <c r="C19">
        <v>0</v>
      </c>
      <c r="D19" s="3">
        <f t="shared" si="0"/>
        <v>771.92489999999998</v>
      </c>
      <c r="E19" s="2">
        <v>34</v>
      </c>
      <c r="F19" s="2">
        <v>60</v>
      </c>
      <c r="G19" s="50">
        <f t="shared" si="4"/>
        <v>865.92489999999998</v>
      </c>
      <c r="H19" s="44"/>
      <c r="I19" s="51">
        <f t="shared" si="1"/>
        <v>31866.924899999998</v>
      </c>
      <c r="J19" s="5"/>
      <c r="K19" s="5"/>
      <c r="L19" s="21" t="s">
        <v>10</v>
      </c>
      <c r="M19" s="22">
        <f>36031+37+54</f>
        <v>36122</v>
      </c>
      <c r="N19" s="18">
        <v>38169</v>
      </c>
      <c r="O19" s="2">
        <f t="shared" si="5"/>
        <v>2047</v>
      </c>
      <c r="P19" s="2">
        <f>1</f>
        <v>1</v>
      </c>
      <c r="Q19" s="3">
        <f t="shared" si="6"/>
        <v>899.43779999999992</v>
      </c>
      <c r="R19" s="2">
        <v>34</v>
      </c>
      <c r="S19" s="2">
        <v>60</v>
      </c>
      <c r="T19" s="45">
        <f t="shared" si="7"/>
        <v>993.43779999999992</v>
      </c>
      <c r="U19" s="41"/>
      <c r="V19" s="51">
        <f t="shared" si="8"/>
        <v>37115.4378</v>
      </c>
      <c r="Y19" s="15" t="s">
        <v>10</v>
      </c>
      <c r="Z19" s="23">
        <v>28443</v>
      </c>
      <c r="AA19" s="24">
        <v>33421</v>
      </c>
      <c r="AB19" s="2">
        <f t="shared" ref="AB19" si="21">AA19-Z19</f>
        <v>4978</v>
      </c>
      <c r="AC19">
        <f>1</f>
        <v>1</v>
      </c>
      <c r="AE19" s="3">
        <f t="shared" si="9"/>
        <v>708.23069999999996</v>
      </c>
      <c r="AF19" s="2">
        <v>34</v>
      </c>
      <c r="AG19" s="2">
        <v>60</v>
      </c>
      <c r="AH19" s="45">
        <f t="shared" si="10"/>
        <v>802.23069999999996</v>
      </c>
      <c r="AI19" s="51">
        <f t="shared" si="11"/>
        <v>29245.2307</v>
      </c>
      <c r="AJ19" s="41"/>
      <c r="AL19" s="15" t="s">
        <v>10</v>
      </c>
      <c r="AM19" s="23">
        <v>28443</v>
      </c>
      <c r="AN19" s="24">
        <v>35277</v>
      </c>
      <c r="AO19" s="2">
        <f t="shared" si="17"/>
        <v>6834</v>
      </c>
      <c r="AP19">
        <f>1</f>
        <v>1</v>
      </c>
      <c r="AQ19" s="3">
        <f t="shared" si="12"/>
        <v>708.23069999999996</v>
      </c>
      <c r="AR19" s="2">
        <v>34</v>
      </c>
      <c r="AS19" s="2">
        <v>60</v>
      </c>
      <c r="AT19" s="52">
        <f t="shared" si="13"/>
        <v>802.23069999999996</v>
      </c>
      <c r="AU19" s="5"/>
      <c r="AV19" s="51">
        <f t="shared" si="2"/>
        <v>29245.2307</v>
      </c>
      <c r="AW19" s="41"/>
      <c r="AX19" s="15" t="s">
        <v>10</v>
      </c>
      <c r="AY19" s="23">
        <v>28443</v>
      </c>
      <c r="AZ19" s="24">
        <v>34677</v>
      </c>
      <c r="BA19" s="2">
        <f t="shared" si="18"/>
        <v>6234</v>
      </c>
      <c r="BB19">
        <f>1+1</f>
        <v>2</v>
      </c>
      <c r="BC19" s="3">
        <f t="shared" si="3"/>
        <v>708.23069999999996</v>
      </c>
      <c r="BD19" s="2">
        <v>34</v>
      </c>
      <c r="BE19" s="2">
        <v>60</v>
      </c>
      <c r="BF19" s="45">
        <f t="shared" si="14"/>
        <v>802.23069999999996</v>
      </c>
      <c r="BG19" s="51">
        <f t="shared" si="15"/>
        <v>29245.2307</v>
      </c>
    </row>
    <row r="20" spans="1:62" ht="15" thickBot="1" x14ac:dyDescent="0.4">
      <c r="A20" s="15"/>
      <c r="B20" s="25"/>
      <c r="D20" s="3">
        <f t="shared" si="0"/>
        <v>0</v>
      </c>
      <c r="E20" s="2"/>
      <c r="F20" s="2"/>
      <c r="G20" s="50">
        <f t="shared" si="4"/>
        <v>0</v>
      </c>
      <c r="H20" s="44"/>
      <c r="I20" s="51">
        <f t="shared" si="1"/>
        <v>0</v>
      </c>
      <c r="J20" s="5"/>
      <c r="K20" s="5"/>
      <c r="L20" s="21" t="s">
        <v>20</v>
      </c>
      <c r="M20" s="22">
        <f>36933+37+54</f>
        <v>37024</v>
      </c>
      <c r="N20" s="18">
        <v>39122</v>
      </c>
      <c r="O20" s="2">
        <f t="shared" si="5"/>
        <v>2098</v>
      </c>
      <c r="P20" s="2">
        <f>1</f>
        <v>1</v>
      </c>
      <c r="Q20" s="3">
        <f t="shared" si="6"/>
        <v>921.8975999999999</v>
      </c>
      <c r="R20" s="2">
        <v>34</v>
      </c>
      <c r="S20" s="2">
        <v>60</v>
      </c>
      <c r="T20" s="45">
        <f t="shared" si="7"/>
        <v>1015.8975999999999</v>
      </c>
      <c r="U20" s="41"/>
      <c r="V20" s="51">
        <f t="shared" si="8"/>
        <v>38039.897599999997</v>
      </c>
      <c r="Y20" s="15"/>
      <c r="Z20" s="16"/>
      <c r="AA20" s="16"/>
      <c r="AB20" s="2"/>
      <c r="AE20" s="3">
        <f t="shared" si="9"/>
        <v>0</v>
      </c>
      <c r="AF20" s="2"/>
      <c r="AG20" s="2"/>
      <c r="AH20" s="45">
        <f t="shared" si="10"/>
        <v>0</v>
      </c>
      <c r="AI20" s="51">
        <f t="shared" si="11"/>
        <v>0</v>
      </c>
      <c r="AJ20" s="41"/>
      <c r="AL20" s="15"/>
      <c r="AM20" s="16"/>
      <c r="AN20" s="16"/>
      <c r="AO20" s="2"/>
      <c r="AQ20" s="3">
        <f t="shared" si="12"/>
        <v>0</v>
      </c>
      <c r="AR20" s="2"/>
      <c r="AS20" s="2"/>
      <c r="AT20" s="52">
        <f t="shared" si="13"/>
        <v>0</v>
      </c>
      <c r="AU20" s="5"/>
      <c r="AV20" s="51">
        <f t="shared" si="2"/>
        <v>0</v>
      </c>
      <c r="AW20" s="41"/>
      <c r="AX20" s="15"/>
      <c r="AY20" s="16"/>
      <c r="AZ20" s="16"/>
      <c r="BA20" s="2"/>
      <c r="BC20" s="3">
        <f t="shared" si="3"/>
        <v>0</v>
      </c>
      <c r="BD20" s="2"/>
      <c r="BE20" s="2"/>
      <c r="BF20" s="45">
        <f t="shared" si="14"/>
        <v>0</v>
      </c>
      <c r="BG20" s="51">
        <f t="shared" si="15"/>
        <v>0</v>
      </c>
    </row>
    <row r="21" spans="1:62" ht="15" thickBot="1" x14ac:dyDescent="0.4">
      <c r="A21" s="15" t="s">
        <v>11</v>
      </c>
      <c r="B21" s="23">
        <v>31853</v>
      </c>
      <c r="C21">
        <v>0</v>
      </c>
      <c r="D21" s="3">
        <f t="shared" si="0"/>
        <v>793.13969999999995</v>
      </c>
      <c r="E21" s="2">
        <v>34</v>
      </c>
      <c r="F21" s="2">
        <v>60</v>
      </c>
      <c r="G21" s="50">
        <f t="shared" si="4"/>
        <v>887.13969999999995</v>
      </c>
      <c r="H21" s="44"/>
      <c r="I21" s="51">
        <f t="shared" si="1"/>
        <v>32740.1397</v>
      </c>
      <c r="J21" s="5"/>
      <c r="K21" s="5"/>
      <c r="L21" s="21" t="s">
        <v>11</v>
      </c>
      <c r="M21" s="22">
        <f>37835+37+54</f>
        <v>37926</v>
      </c>
      <c r="N21" s="18">
        <v>40075</v>
      </c>
      <c r="O21" s="2">
        <f t="shared" si="5"/>
        <v>2149</v>
      </c>
      <c r="P21" s="2"/>
      <c r="Q21" s="3">
        <f t="shared" si="6"/>
        <v>944.35739999999998</v>
      </c>
      <c r="R21" s="2">
        <v>34</v>
      </c>
      <c r="S21" s="2">
        <v>60</v>
      </c>
      <c r="T21" s="45">
        <f t="shared" si="7"/>
        <v>1038.3573999999999</v>
      </c>
      <c r="U21" s="41"/>
      <c r="V21" s="51">
        <f t="shared" si="8"/>
        <v>38964.357400000001</v>
      </c>
      <c r="Y21" s="15" t="s">
        <v>11</v>
      </c>
      <c r="Z21" s="23">
        <v>28824</v>
      </c>
      <c r="AA21" s="24">
        <v>33868</v>
      </c>
      <c r="AB21" s="2">
        <f t="shared" ref="AB21" si="22">AA21-Z21</f>
        <v>5044</v>
      </c>
      <c r="AC21">
        <f>1</f>
        <v>1</v>
      </c>
      <c r="AE21" s="3">
        <f t="shared" si="9"/>
        <v>717.71759999999995</v>
      </c>
      <c r="AF21" s="2">
        <v>34</v>
      </c>
      <c r="AG21" s="2">
        <v>60</v>
      </c>
      <c r="AH21" s="45">
        <f t="shared" si="10"/>
        <v>811.71759999999995</v>
      </c>
      <c r="AI21" s="51">
        <f t="shared" si="11"/>
        <v>29635.7176</v>
      </c>
      <c r="AJ21" s="41"/>
      <c r="AL21" s="15" t="s">
        <v>11</v>
      </c>
      <c r="AM21" s="23">
        <v>28824</v>
      </c>
      <c r="AN21" s="24">
        <v>35750</v>
      </c>
      <c r="AO21" s="2">
        <f t="shared" si="17"/>
        <v>6926</v>
      </c>
      <c r="AP21">
        <f>1+1+1</f>
        <v>3</v>
      </c>
      <c r="AQ21" s="3">
        <f t="shared" si="12"/>
        <v>717.71759999999995</v>
      </c>
      <c r="AR21" s="2">
        <v>34</v>
      </c>
      <c r="AS21" s="2">
        <v>60</v>
      </c>
      <c r="AT21" s="52">
        <f t="shared" si="13"/>
        <v>811.71759999999995</v>
      </c>
      <c r="AU21" s="5"/>
      <c r="AV21" s="51">
        <f t="shared" si="2"/>
        <v>29635.7176</v>
      </c>
      <c r="AW21" s="41"/>
      <c r="AX21" s="15" t="s">
        <v>11</v>
      </c>
      <c r="AY21" s="23">
        <v>28824</v>
      </c>
      <c r="AZ21" s="24">
        <v>35141</v>
      </c>
      <c r="BA21" s="2">
        <f t="shared" si="18"/>
        <v>6317</v>
      </c>
      <c r="BB21">
        <f>1+1+1+1</f>
        <v>4</v>
      </c>
      <c r="BC21" s="3">
        <f t="shared" si="3"/>
        <v>717.71759999999995</v>
      </c>
      <c r="BD21" s="2">
        <v>34</v>
      </c>
      <c r="BE21" s="2">
        <v>60</v>
      </c>
      <c r="BF21" s="45">
        <f t="shared" si="14"/>
        <v>811.71759999999995</v>
      </c>
      <c r="BG21" s="51">
        <f t="shared" si="15"/>
        <v>29635.7176</v>
      </c>
    </row>
    <row r="22" spans="1:62" ht="15" thickBot="1" x14ac:dyDescent="0.4">
      <c r="A22" s="15"/>
      <c r="B22" s="25"/>
      <c r="D22" s="3">
        <f t="shared" si="0"/>
        <v>0</v>
      </c>
      <c r="E22" s="2"/>
      <c r="F22" s="2"/>
      <c r="G22" s="50">
        <f t="shared" si="4"/>
        <v>0</v>
      </c>
      <c r="H22" s="44"/>
      <c r="I22" s="51">
        <f t="shared" si="1"/>
        <v>0</v>
      </c>
      <c r="J22" s="5"/>
      <c r="K22" s="5"/>
      <c r="L22" s="21" t="s">
        <v>21</v>
      </c>
      <c r="M22" s="22">
        <f>38738+37+54</f>
        <v>38829</v>
      </c>
      <c r="N22" s="18">
        <v>41029</v>
      </c>
      <c r="O22" s="2">
        <f t="shared" si="5"/>
        <v>2200</v>
      </c>
      <c r="P22" s="2"/>
      <c r="Q22" s="3">
        <f t="shared" si="6"/>
        <v>966.84209999999996</v>
      </c>
      <c r="R22" s="2">
        <v>34</v>
      </c>
      <c r="S22" s="2">
        <v>60</v>
      </c>
      <c r="T22" s="45">
        <f t="shared" si="7"/>
        <v>1060.8420999999998</v>
      </c>
      <c r="U22" s="41"/>
      <c r="V22" s="51">
        <f t="shared" si="8"/>
        <v>39889.842100000002</v>
      </c>
      <c r="Y22" s="15"/>
      <c r="Z22" s="16"/>
      <c r="AA22" s="16"/>
      <c r="AB22" s="2"/>
      <c r="AE22" s="3">
        <f t="shared" si="9"/>
        <v>0</v>
      </c>
      <c r="AF22" s="2"/>
      <c r="AG22" s="2"/>
      <c r="AH22" s="45">
        <f t="shared" si="10"/>
        <v>0</v>
      </c>
      <c r="AI22" s="51">
        <f t="shared" si="11"/>
        <v>0</v>
      </c>
      <c r="AJ22" s="41"/>
      <c r="AL22" s="15"/>
      <c r="AM22" s="16"/>
      <c r="AN22" s="16"/>
      <c r="AO22" s="2"/>
      <c r="AQ22" s="3">
        <f t="shared" si="12"/>
        <v>0</v>
      </c>
      <c r="AR22" s="2"/>
      <c r="AS22" s="2"/>
      <c r="AT22" s="52">
        <f t="shared" si="13"/>
        <v>0</v>
      </c>
      <c r="AU22" s="5"/>
      <c r="AV22" s="51">
        <f t="shared" si="2"/>
        <v>0</v>
      </c>
      <c r="AW22" s="41"/>
      <c r="AX22" s="15"/>
      <c r="AY22" s="16"/>
      <c r="AZ22" s="16"/>
      <c r="BA22" s="2"/>
      <c r="BC22" s="3">
        <f t="shared" si="3"/>
        <v>0</v>
      </c>
      <c r="BD22" s="2"/>
      <c r="BE22" s="2"/>
      <c r="BF22" s="45">
        <f t="shared" si="14"/>
        <v>0</v>
      </c>
      <c r="BG22" s="51">
        <f t="shared" si="15"/>
        <v>0</v>
      </c>
    </row>
    <row r="23" spans="1:62" ht="15" thickBot="1" x14ac:dyDescent="0.4">
      <c r="A23" s="15" t="s">
        <v>12</v>
      </c>
      <c r="B23" s="23">
        <v>32731</v>
      </c>
      <c r="C23">
        <f>1+1</f>
        <v>2</v>
      </c>
      <c r="D23" s="3">
        <f t="shared" si="0"/>
        <v>815.00189999999998</v>
      </c>
      <c r="E23" s="2">
        <v>34</v>
      </c>
      <c r="F23" s="2">
        <v>60</v>
      </c>
      <c r="G23" s="50">
        <f t="shared" si="4"/>
        <v>909.00189999999998</v>
      </c>
      <c r="H23" s="44"/>
      <c r="I23" s="51">
        <f t="shared" si="1"/>
        <v>33640.001900000003</v>
      </c>
      <c r="J23" s="5"/>
      <c r="K23" s="5"/>
      <c r="L23" s="21" t="s">
        <v>12</v>
      </c>
      <c r="M23" s="22">
        <f>39640+37+54</f>
        <v>39731</v>
      </c>
      <c r="N23" s="18">
        <v>41982</v>
      </c>
      <c r="O23" s="2">
        <f t="shared" si="5"/>
        <v>2251</v>
      </c>
      <c r="P23" s="2"/>
      <c r="Q23" s="3">
        <f t="shared" si="6"/>
        <v>989.30189999999993</v>
      </c>
      <c r="R23" s="2">
        <v>34</v>
      </c>
      <c r="S23" s="2">
        <v>60</v>
      </c>
      <c r="T23" s="45">
        <f t="shared" si="7"/>
        <v>1083.3018999999999</v>
      </c>
      <c r="U23" s="41"/>
      <c r="V23" s="51">
        <f t="shared" si="8"/>
        <v>40814.301899999999</v>
      </c>
      <c r="Y23" s="15" t="s">
        <v>12</v>
      </c>
      <c r="Z23" s="23">
        <v>29217</v>
      </c>
      <c r="AA23" s="24">
        <v>34330</v>
      </c>
      <c r="AB23" s="2">
        <f t="shared" ref="AB23" si="23">AA23-Z23</f>
        <v>5113</v>
      </c>
      <c r="AC23">
        <v>0</v>
      </c>
      <c r="AE23" s="3">
        <f t="shared" si="9"/>
        <v>727.50329999999997</v>
      </c>
      <c r="AF23" s="2">
        <v>34</v>
      </c>
      <c r="AG23" s="2">
        <v>60</v>
      </c>
      <c r="AH23" s="45">
        <f t="shared" si="10"/>
        <v>821.50329999999997</v>
      </c>
      <c r="AI23" s="51">
        <f t="shared" si="11"/>
        <v>30038.5033</v>
      </c>
      <c r="AJ23" s="41"/>
      <c r="AL23" s="15" t="s">
        <v>12</v>
      </c>
      <c r="AM23" s="23">
        <v>29217</v>
      </c>
      <c r="AN23" s="24">
        <v>36237</v>
      </c>
      <c r="AO23" s="2">
        <f t="shared" si="17"/>
        <v>7020</v>
      </c>
      <c r="AP23">
        <f>1+1+1+1</f>
        <v>4</v>
      </c>
      <c r="AQ23" s="3">
        <f t="shared" si="12"/>
        <v>727.50329999999997</v>
      </c>
      <c r="AR23" s="2">
        <v>34</v>
      </c>
      <c r="AS23" s="2">
        <v>60</v>
      </c>
      <c r="AT23" s="52">
        <f t="shared" si="13"/>
        <v>821.50329999999997</v>
      </c>
      <c r="AU23" s="5"/>
      <c r="AV23" s="51">
        <f t="shared" si="2"/>
        <v>30038.5033</v>
      </c>
      <c r="AW23" s="41"/>
      <c r="AX23" s="15" t="s">
        <v>12</v>
      </c>
      <c r="AY23" s="23">
        <v>29217</v>
      </c>
      <c r="AZ23" s="24">
        <v>35620</v>
      </c>
      <c r="BA23" s="2">
        <f t="shared" si="18"/>
        <v>6403</v>
      </c>
      <c r="BC23" s="3">
        <f t="shared" si="3"/>
        <v>727.50329999999997</v>
      </c>
      <c r="BD23" s="2">
        <v>34</v>
      </c>
      <c r="BE23" s="2">
        <v>60</v>
      </c>
      <c r="BF23" s="45">
        <f t="shared" si="14"/>
        <v>821.50329999999997</v>
      </c>
      <c r="BG23" s="51">
        <f t="shared" si="15"/>
        <v>30038.5033</v>
      </c>
    </row>
    <row r="24" spans="1:62" ht="15" thickBot="1" x14ac:dyDescent="0.4">
      <c r="A24" s="15"/>
      <c r="B24" s="16"/>
      <c r="C24">
        <v>0</v>
      </c>
      <c r="D24" s="3">
        <f t="shared" si="0"/>
        <v>0</v>
      </c>
      <c r="E24" s="4"/>
      <c r="I24" s="5"/>
      <c r="J24" s="5"/>
      <c r="K24" s="5"/>
      <c r="L24" s="17"/>
      <c r="M24" s="18"/>
      <c r="N24" s="18"/>
      <c r="O24" s="2"/>
      <c r="P24" s="2"/>
      <c r="Q24" s="3"/>
      <c r="R24" s="2"/>
      <c r="S24" s="5"/>
      <c r="Y24" s="15"/>
      <c r="Z24" s="16"/>
      <c r="AA24" s="16"/>
      <c r="AB24" s="4"/>
      <c r="AE24" s="2"/>
      <c r="AF24" s="5"/>
      <c r="AG24" s="5"/>
      <c r="AL24" s="15"/>
      <c r="AM24" s="16"/>
      <c r="AN24" s="16"/>
      <c r="AO24" s="4"/>
      <c r="AQ24" s="43">
        <f t="shared" si="12"/>
        <v>0</v>
      </c>
      <c r="AR24" s="4"/>
      <c r="AU24" s="5"/>
      <c r="AX24" s="15"/>
      <c r="AY24" s="16"/>
      <c r="AZ24" s="16"/>
      <c r="BC24" s="3">
        <f t="shared" si="3"/>
        <v>0</v>
      </c>
      <c r="BD24" s="5"/>
      <c r="BE24" s="5"/>
    </row>
    <row r="25" spans="1:62" x14ac:dyDescent="0.35">
      <c r="C25">
        <v>2</v>
      </c>
      <c r="I25" s="5"/>
      <c r="J25" s="5"/>
      <c r="K25" s="5"/>
      <c r="L25" s="26"/>
      <c r="M25" s="2"/>
      <c r="N25" s="2"/>
      <c r="O25" s="2"/>
      <c r="P25" s="2">
        <v>4</v>
      </c>
      <c r="Q25" s="2"/>
      <c r="R25" s="2"/>
      <c r="S25" s="5"/>
      <c r="AC25">
        <v>3</v>
      </c>
      <c r="AE25" s="5"/>
      <c r="AF25" s="5"/>
      <c r="AG25" s="5"/>
      <c r="AP25" s="39">
        <f>SUM(AP8:AP24)</f>
        <v>15</v>
      </c>
      <c r="AU25" s="5"/>
      <c r="BB25" s="39">
        <f>SUM(BB8:BB24)</f>
        <v>18</v>
      </c>
      <c r="BD25" s="5"/>
      <c r="BE25" s="5"/>
    </row>
    <row r="26" spans="1:62" x14ac:dyDescent="0.35">
      <c r="I26" s="5"/>
      <c r="J26" s="5"/>
      <c r="K26" s="5"/>
      <c r="L26" s="26"/>
      <c r="M26" s="2"/>
      <c r="N26" s="2"/>
      <c r="O26" s="2"/>
      <c r="P26" s="2"/>
      <c r="Q26" s="2"/>
      <c r="R26" s="2"/>
      <c r="S26" s="5"/>
      <c r="AE26" s="5"/>
      <c r="AF26" s="5"/>
      <c r="AG26" s="5"/>
      <c r="AU26" s="5"/>
      <c r="AZ26" s="39" t="s">
        <v>31</v>
      </c>
      <c r="BA26" s="39"/>
      <c r="BB26" s="5">
        <v>48</v>
      </c>
      <c r="BD26" s="5"/>
      <c r="BE26" s="5"/>
      <c r="BG26" s="5"/>
    </row>
    <row r="27" spans="1:62" x14ac:dyDescent="0.35">
      <c r="I27" s="5"/>
      <c r="J27" s="5"/>
      <c r="K27" s="5"/>
      <c r="S27" s="5"/>
      <c r="AE27" s="5"/>
      <c r="AF27" s="5"/>
      <c r="AG27" s="5"/>
      <c r="AU27" s="5"/>
      <c r="BD27" s="5"/>
      <c r="BE27" s="5"/>
      <c r="BG27" s="5"/>
    </row>
    <row r="28" spans="1:62" x14ac:dyDescent="0.35"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AE28" s="5"/>
      <c r="AF28" s="5"/>
      <c r="AG28" s="5"/>
      <c r="AU28" s="5"/>
      <c r="BB28" s="5"/>
      <c r="BE28" s="5"/>
      <c r="BF28" s="27"/>
      <c r="BG28" s="5"/>
      <c r="BJ28" s="5"/>
    </row>
    <row r="29" spans="1:62" x14ac:dyDescent="0.35">
      <c r="AX29" s="28"/>
      <c r="AY29" s="29"/>
      <c r="AZ29" s="30"/>
    </row>
    <row r="30" spans="1:62" x14ac:dyDescent="0.35">
      <c r="AL30" s="31"/>
      <c r="AM30" s="31"/>
      <c r="AX30" s="28"/>
      <c r="AY30" s="29"/>
      <c r="AZ30" s="30"/>
      <c r="BF30" s="32"/>
      <c r="BG30" s="5"/>
    </row>
    <row r="31" spans="1:62" x14ac:dyDescent="0.35">
      <c r="AL31" s="31"/>
      <c r="AM31" s="31"/>
      <c r="AX31" s="54"/>
      <c r="AY31" s="54"/>
      <c r="AZ31" s="54"/>
    </row>
    <row r="32" spans="1:62" x14ac:dyDescent="0.35">
      <c r="BG32" s="5"/>
    </row>
    <row r="33" spans="9:59" x14ac:dyDescent="0.35">
      <c r="AN33" s="31"/>
    </row>
    <row r="34" spans="9:59" x14ac:dyDescent="0.35">
      <c r="AX34" s="32"/>
      <c r="BG34" s="5"/>
    </row>
    <row r="38" spans="9:59" x14ac:dyDescent="0.35">
      <c r="I38" s="32">
        <v>2.4899999999999999E-2</v>
      </c>
    </row>
    <row r="48" spans="9:59" x14ac:dyDescent="0.35">
      <c r="AL48" s="55"/>
      <c r="AM48" s="55"/>
    </row>
    <row r="49" spans="38:40" x14ac:dyDescent="0.35">
      <c r="AL49" s="55"/>
      <c r="AM49" s="55"/>
    </row>
    <row r="50" spans="38:40" x14ac:dyDescent="0.35">
      <c r="AL50" s="55"/>
      <c r="AM50" s="55"/>
    </row>
    <row r="51" spans="38:40" x14ac:dyDescent="0.35">
      <c r="AL51" s="53"/>
      <c r="AM51" s="53"/>
      <c r="AN51" s="53"/>
    </row>
    <row r="52" spans="38:40" x14ac:dyDescent="0.35">
      <c r="AL52" s="33"/>
      <c r="AM52" s="33"/>
      <c r="AN52" s="33"/>
    </row>
  </sheetData>
  <mergeCells count="7">
    <mergeCell ref="AL51:AN51"/>
    <mergeCell ref="A1:B1"/>
    <mergeCell ref="A2:B2"/>
    <mergeCell ref="AX31:AZ31"/>
    <mergeCell ref="AL48:AM48"/>
    <mergeCell ref="AL49:AM49"/>
    <mergeCell ref="AL50:AM5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Antal per grupp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2022-05-24T06:55:42Z</dcterms:modified>
</cp:coreProperties>
</file>